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4520" windowHeight="12510" tabRatio="735"/>
  </bookViews>
  <sheets>
    <sheet name="表紙" sheetId="4" r:id="rId1"/>
    <sheet name="目次" sheetId="6" r:id="rId2"/>
    <sheet name="Ⅰ調査の説明" sheetId="8" r:id="rId3"/>
    <sheet name="調査の目的" sheetId="9" r:id="rId4"/>
    <sheet name="主な用語解説" sheetId="10" r:id="rId5"/>
    <sheet name="主な用語解説 (2)" sheetId="11" r:id="rId6"/>
    <sheet name="Ⅱ調査結果の概要" sheetId="41" r:id="rId7"/>
    <sheet name="1概況" sheetId="13" r:id="rId8"/>
    <sheet name="表２産業分類別事業所数" sheetId="14" r:id="rId9"/>
    <sheet name="表２産業分類別事業所数 (棒グラフ)" sheetId="15" r:id="rId10"/>
    <sheet name="表３従業者規模別" sheetId="16" r:id="rId11"/>
    <sheet name="３従業者数" sheetId="17" r:id="rId12"/>
    <sheet name="表４産業分類別従業者数" sheetId="35" r:id="rId13"/>
    <sheet name="４ 年間商品販売額" sheetId="20" r:id="rId14"/>
    <sheet name="表５産業分類別年間商品販売額" sheetId="21" r:id="rId15"/>
    <sheet name="表６　１事業所当たり年間商品販売額 " sheetId="22" r:id="rId16"/>
    <sheet name="５売場面積　表７売り場面積" sheetId="23" r:id="rId17"/>
    <sheet name="６地区別状況" sheetId="43" r:id="rId18"/>
    <sheet name="Ⅲ統計表" sheetId="42" r:id="rId19"/>
    <sheet name="１-１、産業分類別 (事業所数)" sheetId="40" r:id="rId20"/>
    <sheet name="１-２、産業分類別 (従業者数、年間販売額)" sheetId="39" r:id="rId21"/>
    <sheet name="１-３、産業分類別 (その他収入、売場面積、駐車場収容台数）" sheetId="38" r:id="rId22"/>
    <sheet name="２、販売形態別" sheetId="30" r:id="rId23"/>
    <sheet name="３旧市町村別集計表（合計） " sheetId="34" r:id="rId24"/>
    <sheet name="県内" sheetId="27" r:id="rId25"/>
    <sheet name="Sheet1" sheetId="44" r:id="rId26"/>
  </sheets>
  <definedNames>
    <definedName name="_xlnm.Print_Area" localSheetId="19">'１-１、産業分類別 (事業所数)'!$A$1:$O$52</definedName>
    <definedName name="_xlnm.Print_Area" localSheetId="20">'１-２、産業分類別 (従業者数、年間販売額)'!$A$1:$J$52</definedName>
    <definedName name="_xlnm.Print_Area" localSheetId="21">'１-３、産業分類別 (その他収入、売場面積、駐車場収容台数）'!$A$1:$H$52</definedName>
    <definedName name="_xlnm.Print_Area" localSheetId="7">'1概況'!$A$1:$I$35</definedName>
    <definedName name="_xlnm.Print_Area" localSheetId="22">'２、販売形態別'!$A$1:$O$36</definedName>
    <definedName name="_xlnm.Print_Area" localSheetId="23">'３旧市町村別集計表（合計） '!$A$1:$K$25</definedName>
    <definedName name="_xlnm.Print_Area" localSheetId="11">'３従業者数'!$A$1:$L$69</definedName>
    <definedName name="_xlnm.Print_Area" localSheetId="13">'４ 年間商品販売額'!$A$1:$L$28</definedName>
    <definedName name="_xlnm.Print_Area" localSheetId="2">Ⅰ調査の説明!$A$1:$I$25</definedName>
    <definedName name="_xlnm.Print_Area" localSheetId="6">Ⅱ調査結果の概要!$A$1:$I$25</definedName>
    <definedName name="_xlnm.Print_Area" localSheetId="18">Ⅲ統計表!$A$1:$I$25</definedName>
    <definedName name="_xlnm.Print_Area" localSheetId="4">主な用語解説!$B$1:$B$30</definedName>
    <definedName name="_xlnm.Print_Area" localSheetId="5">'主な用語解説 (2)'!$B$1:$B$57</definedName>
    <definedName name="_xlnm.Print_Area" localSheetId="3">調査の目的!$A$1:$A$28</definedName>
    <definedName name="_xlnm.Print_Area" localSheetId="8">表２産業分類別事業所数!$A$1:$E$51</definedName>
    <definedName name="_xlnm.Print_Area" localSheetId="9">'表２産業分類別事業所数 (棒グラフ)'!$A$1:$F$83</definedName>
    <definedName name="_xlnm.Print_Area" localSheetId="10">表３従業者規模別!$A$1:$P$28</definedName>
    <definedName name="_xlnm.Print_Area" localSheetId="12">表４産業分類別従業者数!$A$1:$G$51</definedName>
    <definedName name="_xlnm.Print_Area" localSheetId="14">表５産業分類別年間商品販売額!$A$1:$I$51</definedName>
    <definedName name="_xlnm.Print_Area" localSheetId="15">'表６　１事業所当たり年間商品販売額 '!$A$1:$J$51</definedName>
    <definedName name="_xlnm.Print_Area" localSheetId="0">表紙!$A$1:$I$25</definedName>
    <definedName name="_xlnm.Print_Area" localSheetId="1">目次!$A$1:$H$31</definedName>
  </definedNames>
  <calcPr calcId="145621" iterateDelta="0" calcOnSave="0"/>
</workbook>
</file>

<file path=xl/calcChain.xml><?xml version="1.0" encoding="utf-8"?>
<calcChain xmlns="http://schemas.openxmlformats.org/spreadsheetml/2006/main">
  <c r="D76" i="43" l="1"/>
  <c r="D74" i="43"/>
  <c r="D71" i="43"/>
  <c r="D70" i="43"/>
  <c r="D69" i="43"/>
  <c r="D68" i="43"/>
  <c r="D67" i="43"/>
  <c r="G48" i="43"/>
  <c r="F48" i="43"/>
  <c r="C48" i="43"/>
  <c r="B48" i="43"/>
  <c r="H47" i="43"/>
  <c r="D47" i="43"/>
  <c r="H46" i="43"/>
  <c r="D46" i="43"/>
  <c r="H45" i="43"/>
  <c r="D45" i="43"/>
  <c r="H44" i="43"/>
  <c r="D44" i="43"/>
  <c r="H43" i="43"/>
  <c r="D43" i="43"/>
  <c r="H42" i="43"/>
  <c r="D42" i="43"/>
  <c r="H41" i="43"/>
  <c r="D41" i="43"/>
  <c r="H40" i="43"/>
  <c r="D40" i="43"/>
  <c r="H39" i="43"/>
  <c r="D39" i="43"/>
  <c r="H38" i="43"/>
  <c r="D38" i="43"/>
  <c r="G26" i="43"/>
  <c r="F26" i="43"/>
  <c r="C26" i="43"/>
  <c r="B26" i="43"/>
  <c r="H25" i="43"/>
  <c r="D25" i="43"/>
  <c r="H24" i="43"/>
  <c r="D24" i="43"/>
  <c r="H23" i="43"/>
  <c r="D23" i="43"/>
  <c r="H22" i="43"/>
  <c r="D22" i="43"/>
  <c r="H21" i="43"/>
  <c r="D21" i="43"/>
  <c r="H20" i="43"/>
  <c r="D20" i="43"/>
  <c r="H19" i="43"/>
  <c r="D19" i="43"/>
  <c r="H18" i="43"/>
  <c r="D18" i="43"/>
  <c r="H17" i="43"/>
  <c r="D17" i="43"/>
  <c r="H16" i="43"/>
  <c r="H26" i="43" s="1"/>
  <c r="D16" i="43"/>
  <c r="H48" i="43" l="1"/>
  <c r="D77" i="43"/>
  <c r="E75" i="43" s="1"/>
  <c r="E72" i="43"/>
  <c r="E70" i="43"/>
  <c r="E69" i="43"/>
  <c r="I22" i="43"/>
  <c r="I21" i="43"/>
  <c r="I17" i="43"/>
  <c r="I18" i="43"/>
  <c r="I19" i="43"/>
  <c r="I20" i="43"/>
  <c r="I23" i="43"/>
  <c r="I24" i="43"/>
  <c r="I25" i="43"/>
  <c r="E68" i="43"/>
  <c r="E74" i="43"/>
  <c r="D26" i="43"/>
  <c r="E18" i="43" s="1"/>
  <c r="D48" i="43"/>
  <c r="E39" i="43" s="1"/>
  <c r="E67" i="43"/>
  <c r="I16" i="43"/>
  <c r="E52" i="40"/>
  <c r="E51" i="40"/>
  <c r="E50" i="40"/>
  <c r="E49" i="40"/>
  <c r="E48" i="40"/>
  <c r="E47" i="40"/>
  <c r="E46" i="40"/>
  <c r="E45" i="40"/>
  <c r="E44" i="40"/>
  <c r="E43" i="40"/>
  <c r="E42" i="40"/>
  <c r="E41" i="40"/>
  <c r="E40" i="40"/>
  <c r="E39" i="40"/>
  <c r="E38" i="40"/>
  <c r="E37" i="40"/>
  <c r="E36" i="40"/>
  <c r="E35" i="40"/>
  <c r="E34" i="40"/>
  <c r="E33" i="40"/>
  <c r="E32" i="40"/>
  <c r="E31" i="40"/>
  <c r="E30" i="40"/>
  <c r="E29" i="40"/>
  <c r="E28" i="40"/>
  <c r="E27" i="40"/>
  <c r="E26" i="40"/>
  <c r="E25" i="40"/>
  <c r="E24" i="40"/>
  <c r="E22" i="40"/>
  <c r="E21" i="40"/>
  <c r="E20" i="40"/>
  <c r="E19" i="40"/>
  <c r="E18" i="40"/>
  <c r="E17" i="40"/>
  <c r="E16" i="40"/>
  <c r="E15" i="40"/>
  <c r="E14" i="40"/>
  <c r="E13" i="40"/>
  <c r="E12" i="40"/>
  <c r="E11" i="40"/>
  <c r="E10" i="40"/>
  <c r="E9" i="40"/>
  <c r="E8" i="40"/>
  <c r="H49" i="22"/>
  <c r="H48" i="22"/>
  <c r="H47" i="22"/>
  <c r="H46" i="22"/>
  <c r="H45" i="22"/>
  <c r="H44" i="22"/>
  <c r="H43" i="22"/>
  <c r="H42" i="22"/>
  <c r="H40" i="22"/>
  <c r="H39" i="22"/>
  <c r="H38" i="22"/>
  <c r="H37" i="22"/>
  <c r="H36" i="22"/>
  <c r="H35" i="22"/>
  <c r="H34" i="22"/>
  <c r="H33" i="22"/>
  <c r="H32" i="22"/>
  <c r="H31" i="22"/>
  <c r="H30" i="22"/>
  <c r="H29" i="22"/>
  <c r="H28" i="22"/>
  <c r="H27" i="22"/>
  <c r="H26" i="22"/>
  <c r="H25" i="22"/>
  <c r="H21" i="22"/>
  <c r="H20" i="22"/>
  <c r="H19" i="22"/>
  <c r="H18" i="22"/>
  <c r="H17" i="22"/>
  <c r="H16" i="22"/>
  <c r="H15" i="22"/>
  <c r="H11" i="22"/>
  <c r="H10" i="22"/>
  <c r="H9" i="22"/>
  <c r="H8" i="22"/>
  <c r="H7" i="22"/>
  <c r="F51" i="35"/>
  <c r="F50" i="35"/>
  <c r="F49" i="35"/>
  <c r="F48" i="35"/>
  <c r="F47" i="35"/>
  <c r="F46" i="35"/>
  <c r="F45" i="35"/>
  <c r="F44" i="35"/>
  <c r="F43" i="35"/>
  <c r="F42" i="35"/>
  <c r="F41" i="35"/>
  <c r="F40" i="35"/>
  <c r="F39" i="35"/>
  <c r="F38" i="35"/>
  <c r="F37" i="35"/>
  <c r="F36" i="35"/>
  <c r="F35" i="35"/>
  <c r="F34" i="35"/>
  <c r="F33" i="35"/>
  <c r="F32" i="35"/>
  <c r="F31" i="35"/>
  <c r="F30" i="35"/>
  <c r="F29" i="35"/>
  <c r="F28" i="35"/>
  <c r="F27" i="35"/>
  <c r="F26" i="35"/>
  <c r="F25" i="35"/>
  <c r="F24" i="35"/>
  <c r="F23" i="35"/>
  <c r="F21" i="35"/>
  <c r="F20" i="35"/>
  <c r="F19" i="35"/>
  <c r="F18" i="35"/>
  <c r="F17" i="35"/>
  <c r="F16" i="35"/>
  <c r="F15" i="35"/>
  <c r="F14" i="35"/>
  <c r="F13" i="35"/>
  <c r="F12" i="35"/>
  <c r="F11" i="35"/>
  <c r="F10" i="35"/>
  <c r="F9" i="35"/>
  <c r="F8" i="35"/>
  <c r="F7" i="35"/>
  <c r="E71" i="43" l="1"/>
  <c r="E76" i="43"/>
  <c r="E73" i="43"/>
  <c r="E19" i="43"/>
  <c r="E46" i="43"/>
  <c r="E44" i="43"/>
  <c r="E42" i="43"/>
  <c r="E40" i="43"/>
  <c r="E38" i="43"/>
  <c r="E23" i="43"/>
  <c r="E22" i="43"/>
  <c r="E21" i="43"/>
  <c r="E24" i="43"/>
  <c r="E17" i="43"/>
  <c r="E47" i="43"/>
  <c r="E45" i="43"/>
  <c r="E43" i="43"/>
  <c r="E41" i="43"/>
  <c r="E25" i="43"/>
  <c r="E20" i="43"/>
  <c r="E16" i="43"/>
  <c r="N34" i="30"/>
  <c r="F34" i="30"/>
  <c r="M33" i="30"/>
  <c r="K33" i="30"/>
  <c r="I33" i="30"/>
  <c r="H33" i="30"/>
  <c r="F33" i="30"/>
  <c r="O32" i="30"/>
  <c r="N32" i="30"/>
  <c r="M32" i="30"/>
  <c r="K32" i="30"/>
  <c r="J32" i="30"/>
  <c r="I32" i="30"/>
  <c r="H32" i="30"/>
  <c r="F32" i="30"/>
  <c r="O31" i="30"/>
  <c r="M31" i="30"/>
  <c r="J31" i="30"/>
  <c r="I31" i="30"/>
  <c r="H31" i="30"/>
  <c r="F31" i="30"/>
  <c r="M30" i="30"/>
  <c r="K30" i="30"/>
  <c r="J30" i="30"/>
  <c r="I30" i="30"/>
  <c r="H30" i="30"/>
  <c r="G30" i="30"/>
  <c r="F30" i="30"/>
  <c r="O29" i="30"/>
  <c r="N29" i="30"/>
  <c r="L29" i="30"/>
  <c r="K29" i="30"/>
  <c r="J29" i="30"/>
  <c r="I29" i="30"/>
  <c r="H29" i="30"/>
  <c r="F29" i="30"/>
  <c r="O28" i="30"/>
  <c r="N28" i="30"/>
  <c r="K28" i="30"/>
  <c r="J28" i="30"/>
  <c r="I28" i="30"/>
  <c r="H28" i="30"/>
  <c r="F28" i="30"/>
  <c r="O27" i="30"/>
  <c r="M27" i="30"/>
  <c r="L27" i="30"/>
  <c r="K27" i="30"/>
  <c r="J27" i="30"/>
  <c r="I27" i="30"/>
  <c r="H27" i="30"/>
  <c r="F27" i="30"/>
  <c r="N26" i="30"/>
  <c r="J26" i="30"/>
  <c r="I26" i="30"/>
  <c r="H26" i="30"/>
  <c r="G26" i="30"/>
  <c r="F26" i="30"/>
  <c r="O24" i="30"/>
  <c r="L24" i="30"/>
  <c r="J24" i="30"/>
  <c r="I24" i="30"/>
  <c r="H24" i="30"/>
  <c r="F24" i="30"/>
  <c r="O23" i="30"/>
  <c r="L23" i="30"/>
  <c r="K23" i="30"/>
  <c r="J23" i="30"/>
  <c r="I23" i="30"/>
  <c r="H23" i="30"/>
  <c r="F23" i="30"/>
  <c r="K22" i="30"/>
  <c r="J22" i="30"/>
  <c r="I22" i="30"/>
  <c r="H22" i="30"/>
  <c r="F22" i="30"/>
  <c r="O21" i="30"/>
  <c r="N21" i="30"/>
  <c r="M21" i="30"/>
  <c r="K21" i="30"/>
  <c r="J21" i="30"/>
  <c r="I21" i="30"/>
  <c r="H21" i="30"/>
  <c r="F21" i="30"/>
  <c r="O20" i="30"/>
  <c r="N20" i="30"/>
  <c r="M20" i="30"/>
  <c r="L20" i="30"/>
  <c r="K20" i="30"/>
  <c r="J20" i="30"/>
  <c r="I20" i="30"/>
  <c r="H20" i="30"/>
  <c r="G20" i="30"/>
  <c r="F20" i="30"/>
  <c r="O19" i="30"/>
  <c r="N19" i="30"/>
  <c r="L19" i="30"/>
  <c r="J19" i="30"/>
  <c r="I19" i="30"/>
  <c r="H19" i="30"/>
  <c r="F19" i="30"/>
  <c r="N18" i="30"/>
  <c r="K18" i="30"/>
  <c r="J18" i="30"/>
  <c r="I18" i="30"/>
  <c r="G18" i="30"/>
  <c r="F18" i="30"/>
  <c r="L17" i="30"/>
  <c r="K17" i="30"/>
  <c r="J17" i="30"/>
  <c r="I17" i="30"/>
  <c r="F17" i="30"/>
  <c r="O16" i="30"/>
  <c r="N16" i="30"/>
  <c r="L16" i="30"/>
  <c r="L36" i="30" s="1"/>
  <c r="K16" i="30"/>
  <c r="J16" i="30"/>
  <c r="I16" i="30"/>
  <c r="F16" i="30"/>
  <c r="N15" i="30"/>
  <c r="K15" i="30"/>
  <c r="J15" i="30"/>
  <c r="O14" i="30"/>
  <c r="N14" i="30"/>
  <c r="K14" i="30"/>
  <c r="J14" i="30"/>
  <c r="I14" i="30"/>
  <c r="H14" i="30"/>
  <c r="G14" i="30"/>
  <c r="F14" i="30"/>
  <c r="K13" i="30"/>
  <c r="J13" i="30"/>
  <c r="H13" i="30"/>
  <c r="F13" i="30"/>
  <c r="K12" i="30"/>
  <c r="J12" i="30"/>
  <c r="I12" i="30"/>
  <c r="H12" i="30"/>
  <c r="F12" i="30"/>
  <c r="O11" i="30"/>
  <c r="M11" i="30"/>
  <c r="K11" i="30"/>
  <c r="J11" i="30"/>
  <c r="I11" i="30"/>
  <c r="H11" i="30"/>
  <c r="G11" i="30"/>
  <c r="F11" i="30"/>
  <c r="I10" i="30"/>
  <c r="H10" i="30"/>
  <c r="G10" i="30"/>
  <c r="G36" i="30" s="1"/>
  <c r="F10" i="30"/>
  <c r="O9" i="30"/>
  <c r="K9" i="30"/>
  <c r="J9" i="30"/>
  <c r="I9" i="30"/>
  <c r="H9" i="30"/>
  <c r="F9" i="30"/>
  <c r="D24" i="27"/>
  <c r="C24" i="27"/>
  <c r="E7" i="27"/>
  <c r="D7" i="27"/>
  <c r="C7" i="27"/>
  <c r="H36" i="23"/>
  <c r="G36" i="23"/>
  <c r="H35" i="23"/>
  <c r="G35" i="23"/>
  <c r="H34" i="23"/>
  <c r="G34" i="23"/>
  <c r="H33" i="23"/>
  <c r="G33" i="23"/>
  <c r="H32" i="23"/>
  <c r="G32" i="23"/>
  <c r="H31" i="23"/>
  <c r="G31" i="23"/>
  <c r="H30" i="23"/>
  <c r="G30" i="23"/>
  <c r="H28" i="23"/>
  <c r="G28" i="23"/>
  <c r="H27" i="23"/>
  <c r="G27" i="23"/>
  <c r="H26" i="23"/>
  <c r="G26" i="23"/>
  <c r="H25" i="23"/>
  <c r="G25" i="23"/>
  <c r="H24" i="23"/>
  <c r="G24" i="23"/>
  <c r="H23" i="23"/>
  <c r="G23" i="23"/>
  <c r="H22" i="23"/>
  <c r="G22" i="23"/>
  <c r="H21" i="23"/>
  <c r="G21" i="23"/>
  <c r="H20" i="23"/>
  <c r="G20" i="23"/>
  <c r="H19" i="23"/>
  <c r="G19" i="23"/>
  <c r="H18" i="23"/>
  <c r="G18" i="23"/>
  <c r="H17" i="23"/>
  <c r="G17" i="23"/>
  <c r="H16" i="23"/>
  <c r="G16" i="23"/>
  <c r="H15" i="23"/>
  <c r="G15" i="23"/>
  <c r="H14" i="23"/>
  <c r="G14" i="23"/>
  <c r="H13" i="23"/>
  <c r="G13" i="23"/>
  <c r="E49" i="22"/>
  <c r="E48" i="22"/>
  <c r="E47" i="22"/>
  <c r="E46" i="22"/>
  <c r="E45" i="22"/>
  <c r="E44" i="22"/>
  <c r="E43" i="22"/>
  <c r="E42" i="22"/>
  <c r="E40" i="22"/>
  <c r="E39" i="22"/>
  <c r="E38" i="22"/>
  <c r="E37" i="22"/>
  <c r="E36" i="22"/>
  <c r="E35" i="22"/>
  <c r="E34" i="22"/>
  <c r="E33" i="22"/>
  <c r="E32" i="22"/>
  <c r="E31" i="22"/>
  <c r="E30" i="22"/>
  <c r="E29" i="22"/>
  <c r="E28" i="22"/>
  <c r="E27" i="22"/>
  <c r="E26" i="22"/>
  <c r="E25" i="22"/>
  <c r="E21" i="22"/>
  <c r="E20" i="22"/>
  <c r="E19" i="22"/>
  <c r="E18" i="22"/>
  <c r="E17" i="22"/>
  <c r="E16" i="22"/>
  <c r="E15" i="22"/>
  <c r="E11" i="22"/>
  <c r="E10" i="22"/>
  <c r="E9" i="22"/>
  <c r="E8" i="22"/>
  <c r="E7" i="22"/>
  <c r="F51" i="21"/>
  <c r="F50" i="21"/>
  <c r="H49" i="21"/>
  <c r="F49" i="21"/>
  <c r="H48" i="21"/>
  <c r="F48" i="21"/>
  <c r="H47" i="21"/>
  <c r="F47" i="21"/>
  <c r="H46" i="21"/>
  <c r="F46" i="21"/>
  <c r="H45" i="21"/>
  <c r="F45" i="21"/>
  <c r="H44" i="21"/>
  <c r="F44" i="21"/>
  <c r="H43" i="21"/>
  <c r="F43" i="21"/>
  <c r="H42" i="21"/>
  <c r="F42" i="21"/>
  <c r="F41" i="21"/>
  <c r="H40" i="21"/>
  <c r="F40" i="21"/>
  <c r="H39" i="21"/>
  <c r="F39" i="21"/>
  <c r="H38" i="21"/>
  <c r="F38" i="21"/>
  <c r="H37" i="21"/>
  <c r="F37" i="21"/>
  <c r="H36" i="21"/>
  <c r="F36" i="21"/>
  <c r="H35" i="21"/>
  <c r="F35" i="21"/>
  <c r="H34" i="21"/>
  <c r="F34" i="21"/>
  <c r="H33" i="21"/>
  <c r="F33" i="21"/>
  <c r="H32" i="21"/>
  <c r="F32" i="21"/>
  <c r="H31" i="21"/>
  <c r="F31" i="21"/>
  <c r="H30" i="21"/>
  <c r="F30" i="21"/>
  <c r="H29" i="21"/>
  <c r="F29" i="21"/>
  <c r="H28" i="21"/>
  <c r="F28" i="21"/>
  <c r="H27" i="21"/>
  <c r="F27" i="21"/>
  <c r="H26" i="21"/>
  <c r="F26" i="21"/>
  <c r="H25" i="21"/>
  <c r="F25" i="21"/>
  <c r="F24" i="21"/>
  <c r="F23" i="21"/>
  <c r="H21" i="21"/>
  <c r="F21" i="21"/>
  <c r="H20" i="21"/>
  <c r="F20" i="21"/>
  <c r="H19" i="21"/>
  <c r="F19" i="21"/>
  <c r="H18" i="21"/>
  <c r="F18" i="21"/>
  <c r="H17" i="21"/>
  <c r="F17" i="21"/>
  <c r="H16" i="21"/>
  <c r="F16" i="21"/>
  <c r="H15" i="21"/>
  <c r="F15" i="21"/>
  <c r="F14" i="21"/>
  <c r="F13" i="21"/>
  <c r="F12" i="21"/>
  <c r="H11" i="21"/>
  <c r="F11" i="21"/>
  <c r="H10" i="21"/>
  <c r="F10" i="21"/>
  <c r="H9" i="21"/>
  <c r="F9" i="21"/>
  <c r="H8" i="21"/>
  <c r="F8" i="21"/>
  <c r="H7" i="21"/>
  <c r="F7" i="21"/>
  <c r="N24" i="16"/>
  <c r="F24" i="16"/>
  <c r="D24" i="16"/>
  <c r="N23" i="16"/>
  <c r="D23" i="16"/>
  <c r="F23" i="16" s="1"/>
  <c r="N22" i="16"/>
  <c r="J22" i="16"/>
  <c r="D22" i="16"/>
  <c r="F22" i="16" s="1"/>
  <c r="N21" i="16"/>
  <c r="J21" i="16"/>
  <c r="D21" i="16"/>
  <c r="F21" i="16" s="1"/>
  <c r="N20" i="16"/>
  <c r="J20" i="16"/>
  <c r="D20" i="16"/>
  <c r="F20" i="16" s="1"/>
  <c r="N19" i="16"/>
  <c r="J19" i="16"/>
  <c r="D19" i="16"/>
  <c r="F19" i="16" s="1"/>
  <c r="N18" i="16"/>
  <c r="J18" i="16"/>
  <c r="D18" i="16"/>
  <c r="F18" i="16" s="1"/>
  <c r="N17" i="16"/>
  <c r="J17" i="16"/>
  <c r="D17" i="16"/>
  <c r="F17" i="16" s="1"/>
  <c r="C22" i="14"/>
  <c r="C6" i="14"/>
  <c r="C21" i="13"/>
  <c r="C20" i="13"/>
  <c r="C19" i="13"/>
  <c r="E48" i="43" l="1"/>
  <c r="K36" i="30"/>
  <c r="M36" i="30"/>
  <c r="N36" i="30"/>
  <c r="C5" i="14"/>
  <c r="D49" i="14" l="1"/>
  <c r="D45" i="14"/>
  <c r="D41" i="14"/>
  <c r="D37" i="14"/>
  <c r="D33" i="14"/>
  <c r="D29" i="14"/>
  <c r="D25" i="14"/>
  <c r="D18" i="14"/>
  <c r="D14" i="14"/>
  <c r="D10" i="14"/>
  <c r="D44" i="14"/>
  <c r="D28" i="14"/>
  <c r="D17" i="14"/>
  <c r="D40" i="14"/>
  <c r="D51" i="14"/>
  <c r="D47" i="14"/>
  <c r="D43" i="14"/>
  <c r="D39" i="14"/>
  <c r="D35" i="14"/>
  <c r="D31" i="14"/>
  <c r="D27" i="14"/>
  <c r="D23" i="14"/>
  <c r="D20" i="14"/>
  <c r="D16" i="14"/>
  <c r="D12" i="14"/>
  <c r="D8" i="14"/>
  <c r="D36" i="14"/>
  <c r="D21" i="14"/>
  <c r="D9" i="14"/>
  <c r="D50" i="14"/>
  <c r="D46" i="14"/>
  <c r="D42" i="14"/>
  <c r="D38" i="14"/>
  <c r="D34" i="14"/>
  <c r="D30" i="14"/>
  <c r="D26" i="14"/>
  <c r="D19" i="14"/>
  <c r="D15" i="14"/>
  <c r="D11" i="14"/>
  <c r="D7" i="14"/>
  <c r="D48" i="14"/>
  <c r="D32" i="14"/>
  <c r="D24" i="14"/>
  <c r="D13" i="14"/>
  <c r="D22" i="14"/>
  <c r="D6" i="14"/>
</calcChain>
</file>

<file path=xl/sharedStrings.xml><?xml version="1.0" encoding="utf-8"?>
<sst xmlns="http://schemas.openxmlformats.org/spreadsheetml/2006/main" count="1278" uniqueCount="576">
  <si>
    <t>大田原市の商業</t>
    <rPh sb="0" eb="1">
      <t>ダイ</t>
    </rPh>
    <rPh sb="1" eb="2">
      <t>タ</t>
    </rPh>
    <rPh sb="2" eb="3">
      <t>ハラ</t>
    </rPh>
    <rPh sb="3" eb="4">
      <t>シ</t>
    </rPh>
    <rPh sb="5" eb="6">
      <t>ショウ</t>
    </rPh>
    <rPh sb="6" eb="7">
      <t>ギョウ</t>
    </rPh>
    <phoneticPr fontId="4"/>
  </si>
  <si>
    <t>Ⅱ　調査結果の概要</t>
    <rPh sb="2" eb="4">
      <t>チョウサ</t>
    </rPh>
    <rPh sb="4" eb="6">
      <t>ケッカ</t>
    </rPh>
    <rPh sb="7" eb="9">
      <t>ガイヨウ</t>
    </rPh>
    <phoneticPr fontId="4"/>
  </si>
  <si>
    <t>Ⅲ　統計表</t>
    <rPh sb="2" eb="5">
      <t>トウケイヒョウ</t>
    </rPh>
    <phoneticPr fontId="4"/>
  </si>
  <si>
    <t xml:space="preserve"> 目　　　      次</t>
    <phoneticPr fontId="4"/>
  </si>
  <si>
    <t>１３</t>
    <phoneticPr fontId="4"/>
  </si>
  <si>
    <t>参　 考</t>
    <phoneticPr fontId="4"/>
  </si>
  <si>
    <t>１　調査の目的</t>
    <phoneticPr fontId="4"/>
  </si>
  <si>
    <t>　　　商業統計調査は、我が国の商業の実態を明らかにすることを目的としています。</t>
    <rPh sb="3" eb="5">
      <t>ショウギョウ</t>
    </rPh>
    <rPh sb="5" eb="7">
      <t>トウケイ</t>
    </rPh>
    <rPh sb="7" eb="9">
      <t>チョウサ</t>
    </rPh>
    <rPh sb="11" eb="12">
      <t>ワ</t>
    </rPh>
    <rPh sb="13" eb="14">
      <t>クニ</t>
    </rPh>
    <rPh sb="15" eb="17">
      <t>ショウギョウ</t>
    </rPh>
    <rPh sb="18" eb="20">
      <t>ジッタイ</t>
    </rPh>
    <rPh sb="21" eb="22">
      <t>アキ</t>
    </rPh>
    <rPh sb="30" eb="32">
      <t>モクテキ</t>
    </rPh>
    <phoneticPr fontId="4"/>
  </si>
  <si>
    <t>２　根拠法令</t>
    <rPh sb="2" eb="4">
      <t>コンキョ</t>
    </rPh>
    <rPh sb="5" eb="6">
      <t>レイ</t>
    </rPh>
    <phoneticPr fontId="4"/>
  </si>
  <si>
    <t>３　調査の期日</t>
    <rPh sb="5" eb="7">
      <t>キジツ</t>
    </rPh>
    <phoneticPr fontId="4"/>
  </si>
  <si>
    <t>４　調査の範囲</t>
    <phoneticPr fontId="4"/>
  </si>
  <si>
    <t>５　調査の方法</t>
    <rPh sb="2" eb="4">
      <t>チョウサ</t>
    </rPh>
    <rPh sb="5" eb="7">
      <t>ホウホウ</t>
    </rPh>
    <phoneticPr fontId="4"/>
  </si>
  <si>
    <t>　　調査員調査方式</t>
    <rPh sb="2" eb="5">
      <t>チョウサイン</t>
    </rPh>
    <rPh sb="5" eb="7">
      <t>チョウサ</t>
    </rPh>
    <rPh sb="7" eb="9">
      <t>ホウシキ</t>
    </rPh>
    <phoneticPr fontId="4"/>
  </si>
  <si>
    <t>　　　経済産業省　→　都道府県　→　市町村　→　調査員　→　報告者</t>
    <rPh sb="3" eb="5">
      <t>ケイザイ</t>
    </rPh>
    <rPh sb="5" eb="8">
      <t>サンギョウショウ</t>
    </rPh>
    <rPh sb="11" eb="15">
      <t>トドウフケン</t>
    </rPh>
    <rPh sb="18" eb="21">
      <t>シチョウソン</t>
    </rPh>
    <rPh sb="24" eb="27">
      <t>チョウサイン</t>
    </rPh>
    <rPh sb="30" eb="33">
      <t>ホウコクシャ</t>
    </rPh>
    <phoneticPr fontId="4"/>
  </si>
  <si>
    <t>　　本社等一括調査方式</t>
    <rPh sb="2" eb="4">
      <t>ホンシャ</t>
    </rPh>
    <rPh sb="4" eb="5">
      <t>トウ</t>
    </rPh>
    <rPh sb="5" eb="7">
      <t>イッカツ</t>
    </rPh>
    <rPh sb="7" eb="9">
      <t>チョウサ</t>
    </rPh>
    <rPh sb="9" eb="11">
      <t>ホウシキ</t>
    </rPh>
    <phoneticPr fontId="4"/>
  </si>
  <si>
    <t>　　配布方法　</t>
    <rPh sb="2" eb="4">
      <t>ハイフ</t>
    </rPh>
    <rPh sb="4" eb="6">
      <t>ホウホウ</t>
    </rPh>
    <phoneticPr fontId="4"/>
  </si>
  <si>
    <t>　　　郵送、調査員</t>
    <rPh sb="3" eb="5">
      <t>ユウソウ</t>
    </rPh>
    <rPh sb="6" eb="8">
      <t>チョウサ</t>
    </rPh>
    <rPh sb="8" eb="9">
      <t>イン</t>
    </rPh>
    <phoneticPr fontId="4"/>
  </si>
  <si>
    <t>　　収集方法</t>
    <rPh sb="2" eb="4">
      <t>シュウシュウ</t>
    </rPh>
    <rPh sb="4" eb="6">
      <t>ホウホウ</t>
    </rPh>
    <phoneticPr fontId="4"/>
  </si>
  <si>
    <t>　　　郵送、オンライン、調査員</t>
    <rPh sb="3" eb="5">
      <t>ユウソウ</t>
    </rPh>
    <rPh sb="12" eb="14">
      <t>チョウサ</t>
    </rPh>
    <rPh sb="14" eb="15">
      <t>イン</t>
    </rPh>
    <phoneticPr fontId="4"/>
  </si>
  <si>
    <t>６　主な用語の説明</t>
    <rPh sb="2" eb="3">
      <t>オモ</t>
    </rPh>
    <rPh sb="4" eb="6">
      <t>ヨウゴ</t>
    </rPh>
    <rPh sb="7" eb="9">
      <t>セツメイ</t>
    </rPh>
    <phoneticPr fontId="4"/>
  </si>
  <si>
    <t>　(1)　事業所（商業事業所）</t>
    <rPh sb="5" eb="8">
      <t>ジギョウショ</t>
    </rPh>
    <rPh sb="9" eb="11">
      <t>ショウギョウ</t>
    </rPh>
    <rPh sb="11" eb="14">
      <t>ジギョウショ</t>
    </rPh>
    <phoneticPr fontId="4"/>
  </si>
  <si>
    <t>　　オ　ガソリンスタンド</t>
    <phoneticPr fontId="4"/>
  </si>
  <si>
    <t>　(5)　年間商品販売額</t>
    <rPh sb="5" eb="7">
      <t>ネンカン</t>
    </rPh>
    <rPh sb="7" eb="9">
      <t>ショウヒン</t>
    </rPh>
    <rPh sb="9" eb="11">
      <t>ハンバイ</t>
    </rPh>
    <rPh sb="11" eb="12">
      <t>ガク</t>
    </rPh>
    <phoneticPr fontId="4"/>
  </si>
  <si>
    <t>７　その他</t>
    <rPh sb="4" eb="5">
      <t>タ</t>
    </rPh>
    <phoneticPr fontId="4"/>
  </si>
  <si>
    <t>　(1)　統計表中で使用している記号は、次のとおりです。</t>
    <rPh sb="5" eb="7">
      <t>トウケイ</t>
    </rPh>
    <rPh sb="7" eb="8">
      <t>ヒョウ</t>
    </rPh>
    <rPh sb="8" eb="9">
      <t>チュウ</t>
    </rPh>
    <rPh sb="10" eb="12">
      <t>シヨウ</t>
    </rPh>
    <rPh sb="16" eb="18">
      <t>キゴウ</t>
    </rPh>
    <rPh sb="20" eb="21">
      <t>ツギ</t>
    </rPh>
    <phoneticPr fontId="4"/>
  </si>
  <si>
    <t>　　・　「0.0」は、0.05未満のもの</t>
    <rPh sb="15" eb="17">
      <t>ミマン</t>
    </rPh>
    <phoneticPr fontId="4"/>
  </si>
  <si>
    <t>Ⅱ 調査結果の概要</t>
    <rPh sb="2" eb="4">
      <t>チョウサ</t>
    </rPh>
    <rPh sb="4" eb="6">
      <t>ケッカ</t>
    </rPh>
    <rPh sb="7" eb="9">
      <t>ガイヨウ</t>
    </rPh>
    <phoneticPr fontId="4"/>
  </si>
  <si>
    <t>１　概　況</t>
    <phoneticPr fontId="4"/>
  </si>
  <si>
    <t>表１　主要指標</t>
    <rPh sb="0" eb="1">
      <t>ヒョウ</t>
    </rPh>
    <rPh sb="3" eb="5">
      <t>シュヨウ</t>
    </rPh>
    <rPh sb="5" eb="7">
      <t>シヒョウ</t>
    </rPh>
    <phoneticPr fontId="4"/>
  </si>
  <si>
    <t>（単位：店、人、万円、㎡、％）</t>
    <rPh sb="1" eb="3">
      <t>タンイ</t>
    </rPh>
    <rPh sb="4" eb="5">
      <t>ミセ</t>
    </rPh>
    <rPh sb="6" eb="7">
      <t>ヒト</t>
    </rPh>
    <rPh sb="8" eb="10">
      <t>マンエン</t>
    </rPh>
    <phoneticPr fontId="4"/>
  </si>
  <si>
    <t>区　　　　分</t>
    <rPh sb="0" eb="1">
      <t>ク</t>
    </rPh>
    <rPh sb="5" eb="6">
      <t>ブン</t>
    </rPh>
    <phoneticPr fontId="4"/>
  </si>
  <si>
    <t>平 成 26 年</t>
    <rPh sb="0" eb="1">
      <t>ヒラ</t>
    </rPh>
    <rPh sb="2" eb="3">
      <t>シゲル</t>
    </rPh>
    <rPh sb="7" eb="8">
      <t>ネン</t>
    </rPh>
    <phoneticPr fontId="4"/>
  </si>
  <si>
    <t>実数</t>
    <rPh sb="0" eb="1">
      <t>ジツ</t>
    </rPh>
    <rPh sb="1" eb="2">
      <t>スウ</t>
    </rPh>
    <phoneticPr fontId="4"/>
  </si>
  <si>
    <t>構成比</t>
    <rPh sb="0" eb="3">
      <t>コウセイヒ</t>
    </rPh>
    <phoneticPr fontId="4"/>
  </si>
  <si>
    <t>事業所数</t>
    <rPh sb="0" eb="3">
      <t>ジギョウショ</t>
    </rPh>
    <rPh sb="3" eb="4">
      <t>カズ</t>
    </rPh>
    <phoneticPr fontId="4"/>
  </si>
  <si>
    <t>卸    売    業</t>
    <rPh sb="0" eb="1">
      <t>オロシ</t>
    </rPh>
    <rPh sb="5" eb="6">
      <t>ウ</t>
    </rPh>
    <rPh sb="10" eb="11">
      <t>ギョウ</t>
    </rPh>
    <phoneticPr fontId="4"/>
  </si>
  <si>
    <t>小    売    業</t>
    <rPh sb="0" eb="1">
      <t>ショウ</t>
    </rPh>
    <rPh sb="5" eb="6">
      <t>バイ</t>
    </rPh>
    <rPh sb="10" eb="11">
      <t>ギョウ</t>
    </rPh>
    <phoneticPr fontId="4"/>
  </si>
  <si>
    <t>従業者数</t>
    <rPh sb="0" eb="1">
      <t>ジュウ</t>
    </rPh>
    <rPh sb="1" eb="2">
      <t>ギョウ</t>
    </rPh>
    <rPh sb="2" eb="3">
      <t>シャ</t>
    </rPh>
    <rPh sb="3" eb="4">
      <t>スウ</t>
    </rPh>
    <phoneticPr fontId="4"/>
  </si>
  <si>
    <t>年間商品販売額</t>
    <rPh sb="0" eb="2">
      <t>ネンカン</t>
    </rPh>
    <rPh sb="2" eb="4">
      <t>ショウヒン</t>
    </rPh>
    <rPh sb="4" eb="6">
      <t>ハンバイ</t>
    </rPh>
    <rPh sb="6" eb="7">
      <t>ガク</t>
    </rPh>
    <phoneticPr fontId="4"/>
  </si>
  <si>
    <t>売場面積</t>
    <rPh sb="0" eb="2">
      <t>ウリバ</t>
    </rPh>
    <rPh sb="2" eb="4">
      <t>メンセキ</t>
    </rPh>
    <phoneticPr fontId="4"/>
  </si>
  <si>
    <t>-</t>
    <phoneticPr fontId="4"/>
  </si>
  <si>
    <t>１事業所あたり従業者数</t>
    <rPh sb="1" eb="3">
      <t>ジギョウ</t>
    </rPh>
    <rPh sb="3" eb="4">
      <t>ショ</t>
    </rPh>
    <rPh sb="7" eb="10">
      <t>ジュウギョウシャ</t>
    </rPh>
    <rPh sb="10" eb="11">
      <t>スウ</t>
    </rPh>
    <phoneticPr fontId="4"/>
  </si>
  <si>
    <t>-</t>
    <phoneticPr fontId="4"/>
  </si>
  <si>
    <t>１事業所あたり年間商品販売額</t>
    <rPh sb="1" eb="3">
      <t>ジギョウ</t>
    </rPh>
    <rPh sb="3" eb="4">
      <t>ショ</t>
    </rPh>
    <rPh sb="7" eb="9">
      <t>ネンカン</t>
    </rPh>
    <rPh sb="9" eb="11">
      <t>ショウヒン</t>
    </rPh>
    <rPh sb="11" eb="13">
      <t>ハンバイ</t>
    </rPh>
    <rPh sb="13" eb="14">
      <t>ガク</t>
    </rPh>
    <phoneticPr fontId="4"/>
  </si>
  <si>
    <t>従業者１人あたり商品販売額</t>
    <rPh sb="0" eb="3">
      <t>ジュウギョウシャ</t>
    </rPh>
    <rPh sb="4" eb="5">
      <t>ニン</t>
    </rPh>
    <rPh sb="8" eb="10">
      <t>ショウヒン</t>
    </rPh>
    <rPh sb="10" eb="12">
      <t>ハンバイ</t>
    </rPh>
    <rPh sb="12" eb="13">
      <t>ガク</t>
    </rPh>
    <phoneticPr fontId="4"/>
  </si>
  <si>
    <t>１事業所あたり売場面積</t>
    <rPh sb="1" eb="3">
      <t>ジギョウ</t>
    </rPh>
    <rPh sb="3" eb="4">
      <t>ショ</t>
    </rPh>
    <rPh sb="7" eb="9">
      <t>ウリバ</t>
    </rPh>
    <rPh sb="9" eb="11">
      <t>メンセキ</t>
    </rPh>
    <phoneticPr fontId="4"/>
  </si>
  <si>
    <t>２　事業所数</t>
    <rPh sb="2" eb="5">
      <t>ジギョウショ</t>
    </rPh>
    <rPh sb="5" eb="6">
      <t>スウ</t>
    </rPh>
    <phoneticPr fontId="4"/>
  </si>
  <si>
    <t>(1)  産業別</t>
    <rPh sb="5" eb="7">
      <t>サンギョウ</t>
    </rPh>
    <rPh sb="7" eb="8">
      <t>ベツ</t>
    </rPh>
    <phoneticPr fontId="4"/>
  </si>
  <si>
    <t>表２　産業分類別事業所数</t>
    <rPh sb="0" eb="1">
      <t>ヒョウ</t>
    </rPh>
    <rPh sb="3" eb="5">
      <t>サンギョウ</t>
    </rPh>
    <rPh sb="5" eb="7">
      <t>ブンルイ</t>
    </rPh>
    <rPh sb="7" eb="8">
      <t>ベツ</t>
    </rPh>
    <rPh sb="8" eb="11">
      <t>ジギョウショ</t>
    </rPh>
    <rPh sb="11" eb="12">
      <t>スウ</t>
    </rPh>
    <phoneticPr fontId="4"/>
  </si>
  <si>
    <t>（単位：店、％）</t>
    <phoneticPr fontId="4"/>
  </si>
  <si>
    <t>産　業　分　類　別</t>
    <rPh sb="0" eb="1">
      <t>サン</t>
    </rPh>
    <rPh sb="2" eb="3">
      <t>ギョウ</t>
    </rPh>
    <rPh sb="4" eb="5">
      <t>ブン</t>
    </rPh>
    <rPh sb="6" eb="7">
      <t>タグイ</t>
    </rPh>
    <rPh sb="8" eb="9">
      <t>ベツ</t>
    </rPh>
    <phoneticPr fontId="4"/>
  </si>
  <si>
    <t>平成26年事業所数</t>
    <rPh sb="0" eb="2">
      <t>ヘイセイ</t>
    </rPh>
    <rPh sb="4" eb="5">
      <t>ネン</t>
    </rPh>
    <rPh sb="5" eb="8">
      <t>ジギョウショ</t>
    </rPh>
    <rPh sb="8" eb="9">
      <t>スウ</t>
    </rPh>
    <phoneticPr fontId="4"/>
  </si>
  <si>
    <t xml:space="preserve"> 構成比</t>
  </si>
  <si>
    <t xml:space="preserve">総　　　  数 </t>
    <rPh sb="6" eb="7">
      <t>スウ</t>
    </rPh>
    <phoneticPr fontId="4"/>
  </si>
  <si>
    <t>卸　売　業　計</t>
    <rPh sb="0" eb="1">
      <t>オロシ</t>
    </rPh>
    <rPh sb="2" eb="3">
      <t>バイ</t>
    </rPh>
    <rPh sb="4" eb="5">
      <t>ギョウ</t>
    </rPh>
    <rPh sb="6" eb="7">
      <t>ケイ</t>
    </rPh>
    <phoneticPr fontId="4"/>
  </si>
  <si>
    <t>501 各種商品卸売業</t>
    <rPh sb="4" eb="6">
      <t>カクシュ</t>
    </rPh>
    <rPh sb="6" eb="8">
      <t>ショウヒン</t>
    </rPh>
    <rPh sb="8" eb="11">
      <t>オロシウリギョウ</t>
    </rPh>
    <phoneticPr fontId="4"/>
  </si>
  <si>
    <t>521 農畜産物・水産物卸売業</t>
    <rPh sb="4" eb="6">
      <t>ノウチク</t>
    </rPh>
    <rPh sb="6" eb="8">
      <t>サンブツ</t>
    </rPh>
    <rPh sb="9" eb="12">
      <t>スイサンブツ</t>
    </rPh>
    <rPh sb="12" eb="15">
      <t>オロシウリギョウ</t>
    </rPh>
    <phoneticPr fontId="4"/>
  </si>
  <si>
    <t>522 食料・飲料卸売業</t>
    <rPh sb="4" eb="6">
      <t>ショクリョウ</t>
    </rPh>
    <rPh sb="7" eb="9">
      <t>インリョウ</t>
    </rPh>
    <rPh sb="9" eb="12">
      <t>オロシウリギョウ</t>
    </rPh>
    <phoneticPr fontId="4"/>
  </si>
  <si>
    <t>531 建築材料卸売業</t>
    <phoneticPr fontId="4"/>
  </si>
  <si>
    <t>532 化学製品卸売業</t>
    <rPh sb="4" eb="6">
      <t>カガク</t>
    </rPh>
    <rPh sb="6" eb="8">
      <t>セイヒン</t>
    </rPh>
    <rPh sb="8" eb="11">
      <t>オロシウリギョウ</t>
    </rPh>
    <phoneticPr fontId="4"/>
  </si>
  <si>
    <t>533 石油・鉱物卸売業</t>
    <rPh sb="4" eb="6">
      <t>セキユ</t>
    </rPh>
    <rPh sb="7" eb="9">
      <t>コウブツ</t>
    </rPh>
    <rPh sb="9" eb="12">
      <t>オロシウリギョウ</t>
    </rPh>
    <phoneticPr fontId="4"/>
  </si>
  <si>
    <t>534 鉄鋼製品卸売業</t>
    <rPh sb="4" eb="6">
      <t>テッコウ</t>
    </rPh>
    <rPh sb="6" eb="8">
      <t>セイヒン</t>
    </rPh>
    <rPh sb="8" eb="11">
      <t>オロシウリギョウ</t>
    </rPh>
    <phoneticPr fontId="4"/>
  </si>
  <si>
    <t>536 再生資源卸売業</t>
    <rPh sb="4" eb="6">
      <t>サイセイ</t>
    </rPh>
    <rPh sb="6" eb="8">
      <t>シゲン</t>
    </rPh>
    <rPh sb="8" eb="11">
      <t>オロシウリギョウ</t>
    </rPh>
    <phoneticPr fontId="4"/>
  </si>
  <si>
    <t>541 産業機械器具卸売業</t>
    <phoneticPr fontId="4"/>
  </si>
  <si>
    <t>542 自動車卸売業</t>
    <rPh sb="4" eb="7">
      <t>ジドウシャ</t>
    </rPh>
    <rPh sb="7" eb="10">
      <t>オロシウリギョウ</t>
    </rPh>
    <phoneticPr fontId="4"/>
  </si>
  <si>
    <t>543 電気機械器具卸売業</t>
    <rPh sb="4" eb="6">
      <t>デンキ</t>
    </rPh>
    <rPh sb="6" eb="8">
      <t>キカイ</t>
    </rPh>
    <rPh sb="8" eb="10">
      <t>キグ</t>
    </rPh>
    <rPh sb="10" eb="13">
      <t>オロシウリギョウ</t>
    </rPh>
    <phoneticPr fontId="4"/>
  </si>
  <si>
    <t>549 その他の機械器具卸売業</t>
    <phoneticPr fontId="4"/>
  </si>
  <si>
    <t>551 家具・建具・じゅう器等卸売業</t>
    <phoneticPr fontId="4"/>
  </si>
  <si>
    <t>552 医薬品・化粧品等卸売業</t>
    <phoneticPr fontId="4"/>
  </si>
  <si>
    <t>559 他に分類されない卸売業</t>
    <phoneticPr fontId="4"/>
  </si>
  <si>
    <t>小　売　業　計</t>
    <rPh sb="0" eb="1">
      <t>ショウ</t>
    </rPh>
    <rPh sb="2" eb="3">
      <t>バイ</t>
    </rPh>
    <rPh sb="4" eb="5">
      <t>ギョウ</t>
    </rPh>
    <rPh sb="6" eb="7">
      <t>ケイ</t>
    </rPh>
    <phoneticPr fontId="4"/>
  </si>
  <si>
    <t>561 百貨店，総合スーパー</t>
    <phoneticPr fontId="4"/>
  </si>
  <si>
    <t>571 呉服・服地・寝具小売業</t>
    <phoneticPr fontId="4"/>
  </si>
  <si>
    <t>572 男子服小売業</t>
    <phoneticPr fontId="4"/>
  </si>
  <si>
    <t>573 婦人・子供服小売業</t>
    <phoneticPr fontId="4"/>
  </si>
  <si>
    <t>574 靴・履物小売業</t>
    <phoneticPr fontId="4"/>
  </si>
  <si>
    <t>579 その他の織物・衣服・身の回り品小売業</t>
    <phoneticPr fontId="4"/>
  </si>
  <si>
    <t>581 各種食料品小売業</t>
    <rPh sb="4" eb="6">
      <t>カクシュ</t>
    </rPh>
    <rPh sb="6" eb="9">
      <t>ショクリョウヒン</t>
    </rPh>
    <rPh sb="9" eb="12">
      <t>コウリギョウ</t>
    </rPh>
    <phoneticPr fontId="4"/>
  </si>
  <si>
    <t>582 野菜・果実小売業</t>
    <rPh sb="4" eb="6">
      <t>ヤサイ</t>
    </rPh>
    <rPh sb="7" eb="9">
      <t>カジツ</t>
    </rPh>
    <rPh sb="9" eb="12">
      <t>コウリギョウ</t>
    </rPh>
    <phoneticPr fontId="4"/>
  </si>
  <si>
    <t>583 食肉小売業</t>
    <phoneticPr fontId="4"/>
  </si>
  <si>
    <t>584 鮮魚小売業</t>
    <rPh sb="4" eb="6">
      <t>センギョ</t>
    </rPh>
    <rPh sb="6" eb="9">
      <t>コウリギョウ</t>
    </rPh>
    <phoneticPr fontId="4"/>
  </si>
  <si>
    <t>585 酒小売業</t>
    <rPh sb="4" eb="5">
      <t>サケ</t>
    </rPh>
    <rPh sb="5" eb="8">
      <t>コウリギョウ</t>
    </rPh>
    <phoneticPr fontId="4"/>
  </si>
  <si>
    <t>586 菓子・パン小売業</t>
    <rPh sb="4" eb="6">
      <t>カシ</t>
    </rPh>
    <rPh sb="9" eb="12">
      <t>コウリギョウ</t>
    </rPh>
    <phoneticPr fontId="4"/>
  </si>
  <si>
    <t>589 その他の飲食料品小売業</t>
    <phoneticPr fontId="4"/>
  </si>
  <si>
    <t>591 自動車小売業</t>
    <phoneticPr fontId="4"/>
  </si>
  <si>
    <t>592 自転車小売業</t>
    <phoneticPr fontId="4"/>
  </si>
  <si>
    <t>593 機械器具小売業（自動車，自転車を除く）</t>
    <rPh sb="4" eb="6">
      <t>キカイ</t>
    </rPh>
    <rPh sb="6" eb="8">
      <t>キグ</t>
    </rPh>
    <rPh sb="8" eb="11">
      <t>コウリギョウ</t>
    </rPh>
    <rPh sb="12" eb="15">
      <t>ジドウシャ</t>
    </rPh>
    <rPh sb="16" eb="19">
      <t>ジテンシャ</t>
    </rPh>
    <rPh sb="20" eb="21">
      <t>ノゾ</t>
    </rPh>
    <phoneticPr fontId="4"/>
  </si>
  <si>
    <t>601 家具・建具・畳小売業</t>
    <rPh sb="4" eb="6">
      <t>カグ</t>
    </rPh>
    <rPh sb="7" eb="9">
      <t>タテグ</t>
    </rPh>
    <rPh sb="10" eb="11">
      <t>タタミ</t>
    </rPh>
    <rPh sb="11" eb="14">
      <t>コウリギョウ</t>
    </rPh>
    <phoneticPr fontId="4"/>
  </si>
  <si>
    <t>602 じゅう器小売業</t>
    <rPh sb="7" eb="8">
      <t>キ</t>
    </rPh>
    <rPh sb="8" eb="11">
      <t>コウリギョウ</t>
    </rPh>
    <phoneticPr fontId="4"/>
  </si>
  <si>
    <t>603 医薬品・化粧品小売業</t>
    <phoneticPr fontId="4"/>
  </si>
  <si>
    <t xml:space="preserve">604 農耕用品小売業 </t>
    <rPh sb="4" eb="6">
      <t>ノウコウ</t>
    </rPh>
    <rPh sb="6" eb="8">
      <t>ヨウヒン</t>
    </rPh>
    <rPh sb="8" eb="11">
      <t>コウリギョウ</t>
    </rPh>
    <phoneticPr fontId="4"/>
  </si>
  <si>
    <t>605 燃料小売業</t>
    <phoneticPr fontId="4"/>
  </si>
  <si>
    <t>606 書籍・文房具小売業</t>
    <phoneticPr fontId="4"/>
  </si>
  <si>
    <t>607 スポーツ用品・がん具・娯楽用品・楽器小売業</t>
    <phoneticPr fontId="4"/>
  </si>
  <si>
    <t>608 写真機・時計・眼鏡小売業</t>
    <rPh sb="4" eb="7">
      <t>シャシンキ</t>
    </rPh>
    <rPh sb="8" eb="10">
      <t>トケイ</t>
    </rPh>
    <rPh sb="11" eb="13">
      <t>メガネ</t>
    </rPh>
    <rPh sb="13" eb="16">
      <t>コウリギョウ</t>
    </rPh>
    <phoneticPr fontId="4"/>
  </si>
  <si>
    <t>609 他に分類されない小売業</t>
    <rPh sb="4" eb="5">
      <t>ホカ</t>
    </rPh>
    <rPh sb="6" eb="8">
      <t>ブンルイ</t>
    </rPh>
    <rPh sb="12" eb="15">
      <t>コウリギョウ</t>
    </rPh>
    <phoneticPr fontId="4"/>
  </si>
  <si>
    <t>611 通信販売・訪問販売小売業</t>
    <phoneticPr fontId="4"/>
  </si>
  <si>
    <t>612 自動販売機による小売業</t>
    <phoneticPr fontId="4"/>
  </si>
  <si>
    <t>619 その他の無店舗小売業</t>
    <phoneticPr fontId="4"/>
  </si>
  <si>
    <t>各種商品</t>
    <rPh sb="0" eb="2">
      <t>カクシュ</t>
    </rPh>
    <rPh sb="2" eb="4">
      <t>ショウヒン</t>
    </rPh>
    <phoneticPr fontId="4"/>
  </si>
  <si>
    <t>農畜産物・水産物</t>
    <rPh sb="0" eb="2">
      <t>ノウチク</t>
    </rPh>
    <rPh sb="2" eb="4">
      <t>サンブツ</t>
    </rPh>
    <rPh sb="5" eb="8">
      <t>スイサンブツ</t>
    </rPh>
    <phoneticPr fontId="4"/>
  </si>
  <si>
    <t>食料・飲料</t>
    <rPh sb="0" eb="2">
      <t>ショクリョウ</t>
    </rPh>
    <rPh sb="3" eb="5">
      <t>インリョウ</t>
    </rPh>
    <phoneticPr fontId="4"/>
  </si>
  <si>
    <t>建築材料</t>
    <phoneticPr fontId="4"/>
  </si>
  <si>
    <t>化学製品</t>
    <rPh sb="0" eb="2">
      <t>カガク</t>
    </rPh>
    <rPh sb="2" eb="4">
      <t>セイヒン</t>
    </rPh>
    <phoneticPr fontId="4"/>
  </si>
  <si>
    <t>石油・鉱物</t>
    <rPh sb="0" eb="2">
      <t>セキユ</t>
    </rPh>
    <rPh sb="3" eb="5">
      <t>コウブツ</t>
    </rPh>
    <phoneticPr fontId="4"/>
  </si>
  <si>
    <t>鉄鋼製品</t>
    <rPh sb="0" eb="2">
      <t>テッコウ</t>
    </rPh>
    <rPh sb="2" eb="4">
      <t>セイヒン</t>
    </rPh>
    <phoneticPr fontId="4"/>
  </si>
  <si>
    <t>再生資源</t>
    <rPh sb="0" eb="2">
      <t>サイセイ</t>
    </rPh>
    <rPh sb="2" eb="4">
      <t>シゲン</t>
    </rPh>
    <phoneticPr fontId="4"/>
  </si>
  <si>
    <t>産業機械器具</t>
    <phoneticPr fontId="4"/>
  </si>
  <si>
    <t>自動車</t>
    <rPh sb="0" eb="3">
      <t>ジドウシャ</t>
    </rPh>
    <phoneticPr fontId="4"/>
  </si>
  <si>
    <t>電気機械器具</t>
    <rPh sb="0" eb="2">
      <t>デンキ</t>
    </rPh>
    <rPh sb="2" eb="4">
      <t>キカイ</t>
    </rPh>
    <rPh sb="4" eb="6">
      <t>キグ</t>
    </rPh>
    <phoneticPr fontId="4"/>
  </si>
  <si>
    <t>その他の機械器具</t>
    <phoneticPr fontId="4"/>
  </si>
  <si>
    <t>家具・建具・じゅう器等</t>
    <rPh sb="10" eb="11">
      <t>トウ</t>
    </rPh>
    <phoneticPr fontId="4"/>
  </si>
  <si>
    <t>医薬品・化粧品等</t>
    <phoneticPr fontId="4"/>
  </si>
  <si>
    <t>他に分類されない</t>
    <phoneticPr fontId="4"/>
  </si>
  <si>
    <t>百貨店，総合スーパー</t>
    <phoneticPr fontId="4"/>
  </si>
  <si>
    <t>その他の各種商品</t>
    <phoneticPr fontId="4"/>
  </si>
  <si>
    <t>呉服・服地・寝具</t>
    <phoneticPr fontId="4"/>
  </si>
  <si>
    <t>男子服</t>
    <phoneticPr fontId="4"/>
  </si>
  <si>
    <t>婦人・子供服</t>
    <phoneticPr fontId="4"/>
  </si>
  <si>
    <t>靴・履物</t>
    <phoneticPr fontId="4"/>
  </si>
  <si>
    <t>その他の織物・衣服・身の回り品</t>
    <phoneticPr fontId="4"/>
  </si>
  <si>
    <t>各種食料品</t>
    <rPh sb="0" eb="2">
      <t>カクシュ</t>
    </rPh>
    <rPh sb="2" eb="5">
      <t>ショクリョウヒン</t>
    </rPh>
    <phoneticPr fontId="4"/>
  </si>
  <si>
    <t>野菜・果実</t>
    <rPh sb="0" eb="2">
      <t>ヤサイ</t>
    </rPh>
    <rPh sb="3" eb="5">
      <t>カジツ</t>
    </rPh>
    <phoneticPr fontId="4"/>
  </si>
  <si>
    <t>食肉</t>
    <phoneticPr fontId="4"/>
  </si>
  <si>
    <t>鮮魚</t>
    <rPh sb="0" eb="2">
      <t>センギョ</t>
    </rPh>
    <phoneticPr fontId="4"/>
  </si>
  <si>
    <t>酒</t>
    <rPh sb="0" eb="1">
      <t>サケ</t>
    </rPh>
    <phoneticPr fontId="4"/>
  </si>
  <si>
    <t>菓子・パン</t>
    <rPh sb="0" eb="2">
      <t>カシ</t>
    </rPh>
    <phoneticPr fontId="4"/>
  </si>
  <si>
    <t>その他の飲食料品</t>
    <phoneticPr fontId="4"/>
  </si>
  <si>
    <t>自動車</t>
    <phoneticPr fontId="4"/>
  </si>
  <si>
    <t>自転車</t>
    <phoneticPr fontId="4"/>
  </si>
  <si>
    <t>機械器具（自動車，自転車を除く）</t>
    <rPh sb="0" eb="2">
      <t>キカイ</t>
    </rPh>
    <rPh sb="2" eb="4">
      <t>キグ</t>
    </rPh>
    <rPh sb="5" eb="8">
      <t>ジドウシャ</t>
    </rPh>
    <rPh sb="9" eb="12">
      <t>ジテンシャ</t>
    </rPh>
    <rPh sb="13" eb="14">
      <t>ノゾ</t>
    </rPh>
    <phoneticPr fontId="4"/>
  </si>
  <si>
    <t>家具・建具・畳</t>
    <rPh sb="0" eb="2">
      <t>カグ</t>
    </rPh>
    <rPh sb="3" eb="5">
      <t>タテグ</t>
    </rPh>
    <rPh sb="6" eb="7">
      <t>タタミ</t>
    </rPh>
    <phoneticPr fontId="4"/>
  </si>
  <si>
    <t>じゅう器</t>
    <rPh sb="3" eb="4">
      <t>キ</t>
    </rPh>
    <phoneticPr fontId="4"/>
  </si>
  <si>
    <t>医薬品・化粧品</t>
    <phoneticPr fontId="4"/>
  </si>
  <si>
    <t>農耕用品</t>
    <rPh sb="0" eb="2">
      <t>ノウコウ</t>
    </rPh>
    <rPh sb="2" eb="4">
      <t>ヨウヒン</t>
    </rPh>
    <phoneticPr fontId="4"/>
  </si>
  <si>
    <t>燃料</t>
    <phoneticPr fontId="4"/>
  </si>
  <si>
    <t>書籍・文房具</t>
    <phoneticPr fontId="4"/>
  </si>
  <si>
    <t>スポーツ用品・がん具・娯楽用品・楽器</t>
    <phoneticPr fontId="4"/>
  </si>
  <si>
    <t>写真機・時計・眼鏡</t>
    <rPh sb="0" eb="3">
      <t>シャシンキ</t>
    </rPh>
    <rPh sb="4" eb="6">
      <t>トケイ</t>
    </rPh>
    <rPh sb="7" eb="9">
      <t>メガネ</t>
    </rPh>
    <phoneticPr fontId="4"/>
  </si>
  <si>
    <t>他に分類されない</t>
    <rPh sb="0" eb="1">
      <t>ホカ</t>
    </rPh>
    <rPh sb="2" eb="4">
      <t>ブンルイ</t>
    </rPh>
    <phoneticPr fontId="4"/>
  </si>
  <si>
    <t>通信販売・訪問販売</t>
    <phoneticPr fontId="4"/>
  </si>
  <si>
    <t>自動販売機</t>
    <phoneticPr fontId="4"/>
  </si>
  <si>
    <t>その他の無店舗</t>
    <phoneticPr fontId="4"/>
  </si>
  <si>
    <t>(2)  従業者規模別</t>
    <phoneticPr fontId="4"/>
  </si>
  <si>
    <t>　小売業では、10人未満の事業所が474店で小売業全体の85.2％を占めています。</t>
    <rPh sb="1" eb="4">
      <t>コウリギョウ</t>
    </rPh>
    <rPh sb="9" eb="10">
      <t>ニン</t>
    </rPh>
    <rPh sb="10" eb="12">
      <t>ミマン</t>
    </rPh>
    <rPh sb="13" eb="16">
      <t>ジギョウショ</t>
    </rPh>
    <rPh sb="20" eb="21">
      <t>テン</t>
    </rPh>
    <rPh sb="22" eb="25">
      <t>コウリギョウ</t>
    </rPh>
    <rPh sb="25" eb="27">
      <t>ゼンタイ</t>
    </rPh>
    <rPh sb="34" eb="35">
      <t>シ</t>
    </rPh>
    <phoneticPr fontId="4"/>
  </si>
  <si>
    <t>表３　従業者規模別事業所数</t>
    <rPh sb="0" eb="1">
      <t>ヒョウ</t>
    </rPh>
    <rPh sb="3" eb="6">
      <t>ジュウギョウシャ</t>
    </rPh>
    <rPh sb="6" eb="9">
      <t>キボベツ</t>
    </rPh>
    <rPh sb="9" eb="12">
      <t>ジギョウショ</t>
    </rPh>
    <rPh sb="12" eb="13">
      <t>スウ</t>
    </rPh>
    <phoneticPr fontId="4"/>
  </si>
  <si>
    <t>（単位：店、％）</t>
    <rPh sb="1" eb="3">
      <t>タンイ</t>
    </rPh>
    <rPh sb="4" eb="5">
      <t>ミセ</t>
    </rPh>
    <phoneticPr fontId="4"/>
  </si>
  <si>
    <t xml:space="preserve"> </t>
  </si>
  <si>
    <t>　　</t>
    <phoneticPr fontId="4"/>
  </si>
  <si>
    <t>総　　　数</t>
    <rPh sb="0" eb="1">
      <t>フサ</t>
    </rPh>
    <rPh sb="4" eb="5">
      <t>カズ</t>
    </rPh>
    <phoneticPr fontId="4"/>
  </si>
  <si>
    <t>卸　　売　　業</t>
    <rPh sb="0" eb="1">
      <t>オロシ</t>
    </rPh>
    <rPh sb="3" eb="4">
      <t>バイ</t>
    </rPh>
    <rPh sb="6" eb="7">
      <t>ギョウ</t>
    </rPh>
    <phoneticPr fontId="4"/>
  </si>
  <si>
    <t>小　　売　　業</t>
    <rPh sb="0" eb="1">
      <t>ショウ</t>
    </rPh>
    <rPh sb="3" eb="4">
      <t>バイ</t>
    </rPh>
    <rPh sb="6" eb="7">
      <t>ギョウ</t>
    </rPh>
    <phoneticPr fontId="4"/>
  </si>
  <si>
    <t>従 業 者 
規 模 別</t>
    <rPh sb="0" eb="1">
      <t>ジュウ</t>
    </rPh>
    <rPh sb="2" eb="3">
      <t>ギョウ</t>
    </rPh>
    <rPh sb="4" eb="5">
      <t>シャ</t>
    </rPh>
    <rPh sb="7" eb="8">
      <t>キ</t>
    </rPh>
    <rPh sb="9" eb="10">
      <t>ボ</t>
    </rPh>
    <rPh sb="11" eb="12">
      <t>ベツ</t>
    </rPh>
    <phoneticPr fontId="4"/>
  </si>
  <si>
    <t>平成26年</t>
    <rPh sb="4" eb="5">
      <t>ネン</t>
    </rPh>
    <phoneticPr fontId="4"/>
  </si>
  <si>
    <t>構成比</t>
    <phoneticPr fontId="4"/>
  </si>
  <si>
    <t xml:space="preserve">総  数 </t>
    <phoneticPr fontId="4"/>
  </si>
  <si>
    <t>２人以下</t>
    <rPh sb="1" eb="2">
      <t>ニン</t>
    </rPh>
    <rPh sb="2" eb="4">
      <t>イカ</t>
    </rPh>
    <phoneticPr fontId="4"/>
  </si>
  <si>
    <t>３～４人</t>
    <rPh sb="3" eb="4">
      <t>ニン</t>
    </rPh>
    <phoneticPr fontId="4"/>
  </si>
  <si>
    <t>５～９人</t>
    <rPh sb="3" eb="4">
      <t>ニン</t>
    </rPh>
    <phoneticPr fontId="4"/>
  </si>
  <si>
    <t>10～ 19人</t>
    <rPh sb="6" eb="7">
      <t>ニン</t>
    </rPh>
    <phoneticPr fontId="4"/>
  </si>
  <si>
    <t>20～ 29人</t>
    <rPh sb="6" eb="7">
      <t>ニン</t>
    </rPh>
    <phoneticPr fontId="4"/>
  </si>
  <si>
    <t>30～ 49人</t>
    <rPh sb="6" eb="7">
      <t>ニン</t>
    </rPh>
    <phoneticPr fontId="4"/>
  </si>
  <si>
    <t>50～ 99人</t>
    <rPh sb="6" eb="7">
      <t>ニン</t>
    </rPh>
    <phoneticPr fontId="4"/>
  </si>
  <si>
    <t>‐</t>
    <phoneticPr fontId="4"/>
  </si>
  <si>
    <t>‐</t>
  </si>
  <si>
    <t>100人以上</t>
    <rPh sb="3" eb="4">
      <t>ニン</t>
    </rPh>
    <rPh sb="4" eb="6">
      <t>イジョウ</t>
    </rPh>
    <phoneticPr fontId="4"/>
  </si>
  <si>
    <t>‐</t>
    <phoneticPr fontId="4"/>
  </si>
  <si>
    <t>３　従業者数</t>
    <rPh sb="2" eb="5">
      <t>ジュウギョウシャ</t>
    </rPh>
    <rPh sb="5" eb="6">
      <t>スウ</t>
    </rPh>
    <phoneticPr fontId="4"/>
  </si>
  <si>
    <t>（１）　産業別</t>
    <rPh sb="4" eb="6">
      <t>サンギョウ</t>
    </rPh>
    <rPh sb="6" eb="7">
      <t>ベツ</t>
    </rPh>
    <phoneticPr fontId="4"/>
  </si>
  <si>
    <t>（２）　１事業所あたりの従業者数</t>
    <rPh sb="5" eb="7">
      <t>ジギョウ</t>
    </rPh>
    <rPh sb="7" eb="8">
      <t>ショ</t>
    </rPh>
    <rPh sb="12" eb="15">
      <t>ジュウギョウシャ</t>
    </rPh>
    <rPh sb="15" eb="16">
      <t>スウ</t>
    </rPh>
    <phoneticPr fontId="4"/>
  </si>
  <si>
    <t>産   業   分   類   別</t>
    <rPh sb="0" eb="1">
      <t>サン</t>
    </rPh>
    <rPh sb="4" eb="5">
      <t>ギョウ</t>
    </rPh>
    <rPh sb="8" eb="9">
      <t>ブン</t>
    </rPh>
    <rPh sb="12" eb="13">
      <t>タグイ</t>
    </rPh>
    <rPh sb="16" eb="17">
      <t>ベツ</t>
    </rPh>
    <phoneticPr fontId="4"/>
  </si>
  <si>
    <t xml:space="preserve"> 平 成 26 年</t>
    <rPh sb="1" eb="2">
      <t>ヒラ</t>
    </rPh>
    <rPh sb="3" eb="4">
      <t>シゲル</t>
    </rPh>
    <rPh sb="8" eb="9">
      <t>ネン</t>
    </rPh>
    <phoneticPr fontId="4"/>
  </si>
  <si>
    <t>卸 売 業   計</t>
    <rPh sb="0" eb="1">
      <t>オロシ</t>
    </rPh>
    <rPh sb="2" eb="3">
      <t>バイ</t>
    </rPh>
    <rPh sb="4" eb="5">
      <t>ギョウ</t>
    </rPh>
    <rPh sb="8" eb="9">
      <t>ケイ</t>
    </rPh>
    <phoneticPr fontId="4"/>
  </si>
  <si>
    <t>小 売 業   計</t>
    <rPh sb="0" eb="1">
      <t>ショウ</t>
    </rPh>
    <rPh sb="2" eb="3">
      <t>バイ</t>
    </rPh>
    <rPh sb="4" eb="5">
      <t>ギョウ</t>
    </rPh>
    <rPh sb="8" eb="9">
      <t>ケイ</t>
    </rPh>
    <phoneticPr fontId="4"/>
  </si>
  <si>
    <t>561 百貨店，総合スーパー</t>
    <phoneticPr fontId="4"/>
  </si>
  <si>
    <t>569 その他の各種商品小売業（従業者が常時50人未満のもの）</t>
    <phoneticPr fontId="4"/>
  </si>
  <si>
    <t>571 呉服・服地・寝具小売業</t>
    <phoneticPr fontId="4"/>
  </si>
  <si>
    <t>572 男子服小売業</t>
    <phoneticPr fontId="4"/>
  </si>
  <si>
    <t>573 婦人・子供服小売業</t>
    <phoneticPr fontId="4"/>
  </si>
  <si>
    <t>574 靴・履物小売業</t>
    <phoneticPr fontId="4"/>
  </si>
  <si>
    <t>579 その他の織物・衣服・身の回り品小売業</t>
    <phoneticPr fontId="4"/>
  </si>
  <si>
    <t>583 食肉小売業</t>
    <phoneticPr fontId="4"/>
  </si>
  <si>
    <t>589 その他の飲食料品小売業</t>
    <phoneticPr fontId="4"/>
  </si>
  <si>
    <t>591 自動車小売業</t>
    <phoneticPr fontId="4"/>
  </si>
  <si>
    <t>592 自転車小売業</t>
    <phoneticPr fontId="4"/>
  </si>
  <si>
    <t>603 医薬品・化粧品小売業</t>
    <phoneticPr fontId="4"/>
  </si>
  <si>
    <t>605 燃料小売業</t>
    <phoneticPr fontId="4"/>
  </si>
  <si>
    <t>606 書籍・文房具小売業</t>
    <phoneticPr fontId="4"/>
  </si>
  <si>
    <t>607 スポーツ用品・がん具・娯楽用品・楽器小売業</t>
    <phoneticPr fontId="4"/>
  </si>
  <si>
    <t>611 通信販売・訪問販売小売業</t>
    <phoneticPr fontId="4"/>
  </si>
  <si>
    <t>612 自動販売機による小売業</t>
    <phoneticPr fontId="4"/>
  </si>
  <si>
    <t>619 その他の無店舗小売業</t>
    <phoneticPr fontId="4"/>
  </si>
  <si>
    <t>　産　　業　　分　　類　　別</t>
    <rPh sb="1" eb="2">
      <t>サン</t>
    </rPh>
    <rPh sb="4" eb="5">
      <t>ギョウ</t>
    </rPh>
    <rPh sb="7" eb="8">
      <t>ブン</t>
    </rPh>
    <rPh sb="10" eb="11">
      <t>タグイ</t>
    </rPh>
    <rPh sb="13" eb="14">
      <t>ベツ</t>
    </rPh>
    <phoneticPr fontId="4"/>
  </si>
  <si>
    <t>平成26年</t>
    <rPh sb="0" eb="2">
      <t>ヘイセイ</t>
    </rPh>
    <rPh sb="4" eb="5">
      <t>ネン</t>
    </rPh>
    <phoneticPr fontId="4"/>
  </si>
  <si>
    <t>総　 　　数</t>
    <rPh sb="0" eb="1">
      <t>フサ</t>
    </rPh>
    <rPh sb="5" eb="6">
      <t>カズ</t>
    </rPh>
    <phoneticPr fontId="4"/>
  </si>
  <si>
    <t xml:space="preserve"> 卸　売　業  　計</t>
    <rPh sb="1" eb="2">
      <t>オロシ</t>
    </rPh>
    <rPh sb="3" eb="4">
      <t>ウ</t>
    </rPh>
    <rPh sb="5" eb="6">
      <t>ギョウ</t>
    </rPh>
    <rPh sb="9" eb="10">
      <t>ケイ</t>
    </rPh>
    <phoneticPr fontId="4"/>
  </si>
  <si>
    <t>小　売　業  　計</t>
    <rPh sb="0" eb="1">
      <t>ショウ</t>
    </rPh>
    <rPh sb="2" eb="3">
      <t>バイ</t>
    </rPh>
    <rPh sb="4" eb="5">
      <t>ギョウ</t>
    </rPh>
    <rPh sb="8" eb="9">
      <t>ケイ</t>
    </rPh>
    <phoneticPr fontId="4"/>
  </si>
  <si>
    <t>561 百貨店，総合スーパー</t>
    <phoneticPr fontId="4"/>
  </si>
  <si>
    <t>４　年間商品販売額</t>
    <rPh sb="2" eb="4">
      <t>ネンカン</t>
    </rPh>
    <rPh sb="4" eb="6">
      <t>ショウヒン</t>
    </rPh>
    <rPh sb="6" eb="8">
      <t>ハンバイ</t>
    </rPh>
    <rPh sb="8" eb="9">
      <t>ガク</t>
    </rPh>
    <phoneticPr fontId="4"/>
  </si>
  <si>
    <t>　　(単位：万円、％）</t>
    <rPh sb="3" eb="5">
      <t>タンイ</t>
    </rPh>
    <rPh sb="6" eb="8">
      <t>マンエン</t>
    </rPh>
    <phoneticPr fontId="4"/>
  </si>
  <si>
    <t>Ｘ</t>
    <phoneticPr fontId="4"/>
  </si>
  <si>
    <t>　(単位：万円、％）</t>
    <rPh sb="2" eb="4">
      <t>タンイ</t>
    </rPh>
    <rPh sb="5" eb="7">
      <t>マンエン</t>
    </rPh>
    <phoneticPr fontId="4"/>
  </si>
  <si>
    <t>１事業所あたり
年間商品販売額</t>
    <rPh sb="1" eb="3">
      <t>ジギョウ</t>
    </rPh>
    <rPh sb="3" eb="4">
      <t>ショ</t>
    </rPh>
    <rPh sb="8" eb="10">
      <t>ネンカン</t>
    </rPh>
    <rPh sb="10" eb="12">
      <t>ショウヒン</t>
    </rPh>
    <rPh sb="12" eb="14">
      <t>ハンバイ</t>
    </rPh>
    <rPh sb="14" eb="15">
      <t>ガク</t>
    </rPh>
    <phoneticPr fontId="4"/>
  </si>
  <si>
    <t>１人あたり
年間商品販売額</t>
    <rPh sb="1" eb="2">
      <t>ニン</t>
    </rPh>
    <rPh sb="6" eb="8">
      <t>ネンカン</t>
    </rPh>
    <rPh sb="8" eb="10">
      <t>ショウヒン</t>
    </rPh>
    <rPh sb="10" eb="12">
      <t>ハンバイ</t>
    </rPh>
    <rPh sb="12" eb="13">
      <t>ガク</t>
    </rPh>
    <phoneticPr fontId="4"/>
  </si>
  <si>
    <t>26年</t>
    <rPh sb="2" eb="3">
      <t>ネン</t>
    </rPh>
    <phoneticPr fontId="4"/>
  </si>
  <si>
    <t>X</t>
  </si>
  <si>
    <t>X</t>
    <phoneticPr fontId="4"/>
  </si>
  <si>
    <t>531 建築材料卸売業</t>
    <phoneticPr fontId="4"/>
  </si>
  <si>
    <t>Ｘ</t>
    <phoneticPr fontId="4"/>
  </si>
  <si>
    <t>541 産業機械器具卸売業</t>
    <phoneticPr fontId="4"/>
  </si>
  <si>
    <t>549 その他の機械器具卸売業</t>
    <phoneticPr fontId="4"/>
  </si>
  <si>
    <t>551 家具・建具・じゅう器等卸売業</t>
    <phoneticPr fontId="4"/>
  </si>
  <si>
    <t>552 医薬品・化粧品等卸売業</t>
    <phoneticPr fontId="4"/>
  </si>
  <si>
    <t>559 他に分類されない卸売業</t>
    <phoneticPr fontId="4"/>
  </si>
  <si>
    <t>561 百貨店，総合スーパー</t>
    <phoneticPr fontId="4"/>
  </si>
  <si>
    <t>569 その他の各種商品小売業（従業者が常時50人未満のもの）</t>
    <phoneticPr fontId="4"/>
  </si>
  <si>
    <t>571 呉服・服地・寝具小売業</t>
    <phoneticPr fontId="4"/>
  </si>
  <si>
    <t>572 男子服小売業</t>
    <phoneticPr fontId="4"/>
  </si>
  <si>
    <t>573 婦人・子供服小売業</t>
    <phoneticPr fontId="4"/>
  </si>
  <si>
    <t>574 靴・履物小売業</t>
    <phoneticPr fontId="4"/>
  </si>
  <si>
    <t>579 その他の織物・衣服・身の回り品小売業</t>
    <phoneticPr fontId="4"/>
  </si>
  <si>
    <t>583 食肉小売業</t>
    <phoneticPr fontId="4"/>
  </si>
  <si>
    <t>589 その他の飲食料品小売業</t>
    <phoneticPr fontId="4"/>
  </si>
  <si>
    <t>591 自動車小売業</t>
    <phoneticPr fontId="4"/>
  </si>
  <si>
    <t>592 自転車小売業</t>
    <phoneticPr fontId="4"/>
  </si>
  <si>
    <t>603 医薬品・化粧品小売業</t>
    <phoneticPr fontId="4"/>
  </si>
  <si>
    <t>605 燃料小売業</t>
    <phoneticPr fontId="4"/>
  </si>
  <si>
    <t>606 書籍・文房具小売業</t>
    <phoneticPr fontId="4"/>
  </si>
  <si>
    <t>607 スポーツ用品・がん具・娯楽用品・楽器小売業</t>
    <phoneticPr fontId="4"/>
  </si>
  <si>
    <t>611 通信販売・訪問販売小売業</t>
    <phoneticPr fontId="4"/>
  </si>
  <si>
    <t>612 自動販売機による小売業</t>
    <phoneticPr fontId="4"/>
  </si>
  <si>
    <t>619 その他の無店舗小売業</t>
    <phoneticPr fontId="4"/>
  </si>
  <si>
    <t>５　売場面積　</t>
    <rPh sb="2" eb="4">
      <t>ウリバ</t>
    </rPh>
    <rPh sb="4" eb="6">
      <t>メンセキ</t>
    </rPh>
    <phoneticPr fontId="4"/>
  </si>
  <si>
    <t>(単位：㎡、万円）</t>
    <rPh sb="1" eb="3">
      <t>タンイ</t>
    </rPh>
    <rPh sb="6" eb="8">
      <t>マンエン</t>
    </rPh>
    <phoneticPr fontId="4"/>
  </si>
  <si>
    <t>１店あたりの</t>
    <rPh sb="1" eb="2">
      <t>テン</t>
    </rPh>
    <phoneticPr fontId="4"/>
  </si>
  <si>
    <t>１㎡あたりの</t>
    <phoneticPr fontId="4"/>
  </si>
  <si>
    <t>商品販売額</t>
    <rPh sb="0" eb="2">
      <t>ショウヒン</t>
    </rPh>
    <rPh sb="2" eb="4">
      <t>ハンバイ</t>
    </rPh>
    <rPh sb="4" eb="5">
      <t>ガク</t>
    </rPh>
    <phoneticPr fontId="4"/>
  </si>
  <si>
    <t>６　地区別状況</t>
    <rPh sb="2" eb="4">
      <t>チク</t>
    </rPh>
    <rPh sb="4" eb="5">
      <t>ベツ</t>
    </rPh>
    <rPh sb="5" eb="7">
      <t>ジョウキョウ</t>
    </rPh>
    <phoneticPr fontId="28"/>
  </si>
  <si>
    <t>地区名</t>
    <rPh sb="0" eb="2">
      <t>チク</t>
    </rPh>
    <rPh sb="2" eb="3">
      <t>メイ</t>
    </rPh>
    <phoneticPr fontId="28"/>
  </si>
  <si>
    <t>卸売</t>
    <rPh sb="0" eb="1">
      <t>オロシ</t>
    </rPh>
    <rPh sb="1" eb="2">
      <t>ウ</t>
    </rPh>
    <phoneticPr fontId="28"/>
  </si>
  <si>
    <t>小売</t>
    <rPh sb="0" eb="2">
      <t>コウリ</t>
    </rPh>
    <phoneticPr fontId="28"/>
  </si>
  <si>
    <t>計</t>
    <rPh sb="0" eb="1">
      <t>ケイ</t>
    </rPh>
    <phoneticPr fontId="28"/>
  </si>
  <si>
    <t>構成比</t>
    <rPh sb="0" eb="2">
      <t>コウセイ</t>
    </rPh>
    <rPh sb="2" eb="3">
      <t>ヒ</t>
    </rPh>
    <phoneticPr fontId="28"/>
  </si>
  <si>
    <t>大田原地区</t>
    <rPh sb="0" eb="3">
      <t>オオタワラ</t>
    </rPh>
    <rPh sb="3" eb="5">
      <t>チク</t>
    </rPh>
    <phoneticPr fontId="28"/>
  </si>
  <si>
    <t>金田地区</t>
    <rPh sb="0" eb="2">
      <t>カネダ</t>
    </rPh>
    <rPh sb="2" eb="4">
      <t>チク</t>
    </rPh>
    <phoneticPr fontId="28"/>
  </si>
  <si>
    <t>親園地区</t>
    <rPh sb="0" eb="2">
      <t>チカソノ</t>
    </rPh>
    <rPh sb="2" eb="4">
      <t>チク</t>
    </rPh>
    <phoneticPr fontId="28"/>
  </si>
  <si>
    <t>野崎地区</t>
    <rPh sb="0" eb="2">
      <t>ノザキ</t>
    </rPh>
    <rPh sb="2" eb="4">
      <t>チク</t>
    </rPh>
    <phoneticPr fontId="28"/>
  </si>
  <si>
    <t>佐久山地区</t>
    <rPh sb="0" eb="3">
      <t>サクヤマ</t>
    </rPh>
    <rPh sb="3" eb="5">
      <t>チク</t>
    </rPh>
    <phoneticPr fontId="28"/>
  </si>
  <si>
    <t>湯津上地区</t>
    <rPh sb="0" eb="3">
      <t>ユヅカミ</t>
    </rPh>
    <rPh sb="3" eb="5">
      <t>チク</t>
    </rPh>
    <phoneticPr fontId="28"/>
  </si>
  <si>
    <t>黒羽地区</t>
    <rPh sb="0" eb="2">
      <t>クロバネ</t>
    </rPh>
    <rPh sb="2" eb="4">
      <t>チク</t>
    </rPh>
    <phoneticPr fontId="28"/>
  </si>
  <si>
    <t>川西地区</t>
    <rPh sb="0" eb="2">
      <t>カワニシ</t>
    </rPh>
    <rPh sb="2" eb="4">
      <t>チク</t>
    </rPh>
    <phoneticPr fontId="28"/>
  </si>
  <si>
    <t>両郷地区</t>
    <rPh sb="0" eb="2">
      <t>リョウゴウ</t>
    </rPh>
    <rPh sb="2" eb="4">
      <t>チク</t>
    </rPh>
    <phoneticPr fontId="28"/>
  </si>
  <si>
    <t>須賀川地区</t>
    <rPh sb="0" eb="3">
      <t>スカガワ</t>
    </rPh>
    <rPh sb="3" eb="5">
      <t>チク</t>
    </rPh>
    <phoneticPr fontId="28"/>
  </si>
  <si>
    <t>合　計</t>
    <rPh sb="0" eb="1">
      <t>ゴウ</t>
    </rPh>
    <rPh sb="2" eb="3">
      <t>ケイ</t>
    </rPh>
    <phoneticPr fontId="28"/>
  </si>
  <si>
    <t>市町名</t>
    <rPh sb="0" eb="2">
      <t>シチョウ</t>
    </rPh>
    <rPh sb="2" eb="3">
      <t>メイ</t>
    </rPh>
    <phoneticPr fontId="28"/>
  </si>
  <si>
    <t>従業者数（人）</t>
    <rPh sb="0" eb="3">
      <t>ジュウギョウシャ</t>
    </rPh>
    <rPh sb="3" eb="4">
      <t>スウ</t>
    </rPh>
    <rPh sb="5" eb="6">
      <t>ニン</t>
    </rPh>
    <phoneticPr fontId="28"/>
  </si>
  <si>
    <t>年間商品
販売額（百万円）</t>
    <rPh sb="0" eb="2">
      <t>ネンカン</t>
    </rPh>
    <rPh sb="2" eb="4">
      <t>ショウヒン</t>
    </rPh>
    <rPh sb="5" eb="7">
      <t>ハンバイ</t>
    </rPh>
    <rPh sb="7" eb="8">
      <t>ガク</t>
    </rPh>
    <rPh sb="9" eb="10">
      <t>ヒャク</t>
    </rPh>
    <rPh sb="10" eb="12">
      <t>マンエン</t>
    </rPh>
    <phoneticPr fontId="28"/>
  </si>
  <si>
    <t>栃木県</t>
    <rPh sb="0" eb="3">
      <t>トチギケン</t>
    </rPh>
    <phoneticPr fontId="28"/>
  </si>
  <si>
    <t>１４市計</t>
    <rPh sb="2" eb="3">
      <t>シ</t>
    </rPh>
    <rPh sb="3" eb="4">
      <t>ケイ</t>
    </rPh>
    <phoneticPr fontId="28"/>
  </si>
  <si>
    <t>宇都宮市</t>
    <rPh sb="0" eb="4">
      <t>ウツノミヤシ</t>
    </rPh>
    <phoneticPr fontId="28"/>
  </si>
  <si>
    <t>足利市</t>
    <rPh sb="0" eb="3">
      <t>アシカガシ</t>
    </rPh>
    <phoneticPr fontId="28"/>
  </si>
  <si>
    <t>栃木市</t>
    <rPh sb="0" eb="3">
      <t>トチギシ</t>
    </rPh>
    <phoneticPr fontId="28"/>
  </si>
  <si>
    <t>佐野市</t>
    <rPh sb="0" eb="3">
      <t>サノシ</t>
    </rPh>
    <phoneticPr fontId="28"/>
  </si>
  <si>
    <t>鹿沼市</t>
    <rPh sb="0" eb="3">
      <t>カヌマシ</t>
    </rPh>
    <phoneticPr fontId="28"/>
  </si>
  <si>
    <t>日光市</t>
    <rPh sb="0" eb="3">
      <t>ニッコウシ</t>
    </rPh>
    <phoneticPr fontId="28"/>
  </si>
  <si>
    <t>小山市</t>
    <rPh sb="0" eb="3">
      <t>オヤマシ</t>
    </rPh>
    <phoneticPr fontId="28"/>
  </si>
  <si>
    <t>真岡市</t>
    <rPh sb="0" eb="3">
      <t>モオカシ</t>
    </rPh>
    <phoneticPr fontId="28"/>
  </si>
  <si>
    <t>大田原市</t>
    <rPh sb="0" eb="4">
      <t>オオタワラシ</t>
    </rPh>
    <phoneticPr fontId="28"/>
  </si>
  <si>
    <t>矢板市</t>
    <rPh sb="0" eb="3">
      <t>ヤイタシ</t>
    </rPh>
    <phoneticPr fontId="28"/>
  </si>
  <si>
    <t>那須塩原市</t>
    <rPh sb="0" eb="4">
      <t>ナスシオバラ</t>
    </rPh>
    <rPh sb="4" eb="5">
      <t>シ</t>
    </rPh>
    <phoneticPr fontId="28"/>
  </si>
  <si>
    <t>さくら市</t>
    <rPh sb="3" eb="4">
      <t>シ</t>
    </rPh>
    <phoneticPr fontId="28"/>
  </si>
  <si>
    <t>那須烏山市</t>
    <rPh sb="0" eb="4">
      <t>ナスカラスヤマ</t>
    </rPh>
    <rPh sb="4" eb="5">
      <t>シ</t>
    </rPh>
    <phoneticPr fontId="28"/>
  </si>
  <si>
    <t>下野市</t>
    <rPh sb="0" eb="2">
      <t>シモツケ</t>
    </rPh>
    <rPh sb="2" eb="3">
      <t>シ</t>
    </rPh>
    <phoneticPr fontId="28"/>
  </si>
  <si>
    <t xml:space="preserve">那須地区計 </t>
    <rPh sb="0" eb="4">
      <t>ナスチク</t>
    </rPh>
    <rPh sb="4" eb="5">
      <t>ケイ</t>
    </rPh>
    <phoneticPr fontId="28"/>
  </si>
  <si>
    <t>那須塩原市</t>
    <rPh sb="0" eb="5">
      <t>ナスシオバラシ</t>
    </rPh>
    <phoneticPr fontId="28"/>
  </si>
  <si>
    <t>那須町</t>
    <rPh sb="0" eb="2">
      <t>ナス</t>
    </rPh>
    <rPh sb="2" eb="3">
      <t>マチ</t>
    </rPh>
    <phoneticPr fontId="28"/>
  </si>
  <si>
    <t>産  業  分  類  別</t>
    <phoneticPr fontId="4"/>
  </si>
  <si>
    <t>事　　業　　所　　数</t>
    <rPh sb="0" eb="1">
      <t>ジ</t>
    </rPh>
    <rPh sb="3" eb="4">
      <t>ギョウ</t>
    </rPh>
    <rPh sb="6" eb="7">
      <t>トコロ</t>
    </rPh>
    <rPh sb="9" eb="10">
      <t>スウ</t>
    </rPh>
    <phoneticPr fontId="4"/>
  </si>
  <si>
    <t>従  業  者  数</t>
    <rPh sb="0" eb="1">
      <t>ジュウ</t>
    </rPh>
    <rPh sb="3" eb="4">
      <t>ギョウ</t>
    </rPh>
    <rPh sb="6" eb="7">
      <t>シャ</t>
    </rPh>
    <rPh sb="9" eb="10">
      <t>スウ</t>
    </rPh>
    <phoneticPr fontId="4"/>
  </si>
  <si>
    <t>年  間  商  品  販  売  額</t>
    <rPh sb="0" eb="1">
      <t>トシ</t>
    </rPh>
    <rPh sb="3" eb="4">
      <t>カン</t>
    </rPh>
    <rPh sb="6" eb="7">
      <t>ショウ</t>
    </rPh>
    <rPh sb="9" eb="10">
      <t>シナ</t>
    </rPh>
    <rPh sb="12" eb="13">
      <t>ハン</t>
    </rPh>
    <rPh sb="15" eb="16">
      <t>バイ</t>
    </rPh>
    <rPh sb="18" eb="19">
      <t>ガク</t>
    </rPh>
    <phoneticPr fontId="4"/>
  </si>
  <si>
    <t>その他の　　　　収 入 額</t>
    <rPh sb="2" eb="3">
      <t>タ</t>
    </rPh>
    <rPh sb="8" eb="9">
      <t>オサム</t>
    </rPh>
    <rPh sb="10" eb="11">
      <t>イリ</t>
    </rPh>
    <rPh sb="12" eb="13">
      <t>ガク</t>
    </rPh>
    <phoneticPr fontId="4"/>
  </si>
  <si>
    <t>一店あたり</t>
    <rPh sb="0" eb="2">
      <t>イッテン</t>
    </rPh>
    <phoneticPr fontId="4"/>
  </si>
  <si>
    <t xml:space="preserve">計 </t>
    <rPh sb="0" eb="1">
      <t>ケイ</t>
    </rPh>
    <phoneticPr fontId="4"/>
  </si>
  <si>
    <t>法人</t>
    <rPh sb="0" eb="2">
      <t>ホウジン</t>
    </rPh>
    <phoneticPr fontId="4"/>
  </si>
  <si>
    <t>個人</t>
    <rPh sb="0" eb="2">
      <t>コジン</t>
    </rPh>
    <phoneticPr fontId="4"/>
  </si>
  <si>
    <t>従   業   者   規   模   別</t>
    <rPh sb="0" eb="1">
      <t>ジュウ</t>
    </rPh>
    <rPh sb="4" eb="5">
      <t>ギョウ</t>
    </rPh>
    <rPh sb="8" eb="9">
      <t>シャ</t>
    </rPh>
    <rPh sb="12" eb="13">
      <t>キ</t>
    </rPh>
    <rPh sb="16" eb="17">
      <t>ボ</t>
    </rPh>
    <rPh sb="20" eb="21">
      <t>ベツ</t>
    </rPh>
    <phoneticPr fontId="4"/>
  </si>
  <si>
    <t>計</t>
    <rPh sb="0" eb="1">
      <t>ケイ</t>
    </rPh>
    <phoneticPr fontId="4"/>
  </si>
  <si>
    <t>駐車場</t>
    <rPh sb="0" eb="2">
      <t>チュウシャ</t>
    </rPh>
    <rPh sb="2" eb="3">
      <t>ジョウ</t>
    </rPh>
    <phoneticPr fontId="4"/>
  </si>
  <si>
    <t>2人以下</t>
    <rPh sb="1" eb="2">
      <t>ニン</t>
    </rPh>
    <rPh sb="2" eb="4">
      <t>イカ</t>
    </rPh>
    <phoneticPr fontId="4"/>
  </si>
  <si>
    <t>10～19人</t>
    <rPh sb="5" eb="6">
      <t>ニン</t>
    </rPh>
    <phoneticPr fontId="4"/>
  </si>
  <si>
    <t>20～29人</t>
    <rPh sb="5" eb="6">
      <t>ニン</t>
    </rPh>
    <phoneticPr fontId="4"/>
  </si>
  <si>
    <t>30～49人</t>
    <rPh sb="5" eb="6">
      <t>ニン</t>
    </rPh>
    <phoneticPr fontId="4"/>
  </si>
  <si>
    <t>50～99人</t>
    <rPh sb="5" eb="6">
      <t>ニン</t>
    </rPh>
    <phoneticPr fontId="4"/>
  </si>
  <si>
    <t>収容台数</t>
    <rPh sb="0" eb="2">
      <t>シュウヨウ</t>
    </rPh>
    <rPh sb="2" eb="4">
      <t>ダイスウ</t>
    </rPh>
    <phoneticPr fontId="4"/>
  </si>
  <si>
    <t>総         数</t>
    <phoneticPr fontId="4"/>
  </si>
  <si>
    <t>卸  売　業　　計</t>
    <rPh sb="8" eb="9">
      <t>ケイ</t>
    </rPh>
    <phoneticPr fontId="4"/>
  </si>
  <si>
    <t>－</t>
    <phoneticPr fontId="4"/>
  </si>
  <si>
    <t>小　売　業　　計</t>
    <rPh sb="7" eb="8">
      <t>ケイ</t>
    </rPh>
    <phoneticPr fontId="4"/>
  </si>
  <si>
    <t>561 百貨店，総合スーパー</t>
    <phoneticPr fontId="4"/>
  </si>
  <si>
    <t>Ｘ</t>
    <phoneticPr fontId="4"/>
  </si>
  <si>
    <t>569 その他の各種商品小売業（従業者が常時50人未満のもの）</t>
    <phoneticPr fontId="4"/>
  </si>
  <si>
    <t>571 呉服・服地・寝具小売業</t>
    <phoneticPr fontId="4"/>
  </si>
  <si>
    <t>－</t>
  </si>
  <si>
    <t>２　商品販売方法別・販売形態別割合（小売業）</t>
    <rPh sb="2" eb="4">
      <t>ショウヒン</t>
    </rPh>
    <rPh sb="4" eb="6">
      <t>ハンバイ</t>
    </rPh>
    <rPh sb="6" eb="8">
      <t>ホウホウ</t>
    </rPh>
    <rPh sb="8" eb="9">
      <t>ベツ</t>
    </rPh>
    <rPh sb="10" eb="12">
      <t>ハンバイ</t>
    </rPh>
    <rPh sb="12" eb="14">
      <t>ケイタイ</t>
    </rPh>
    <rPh sb="14" eb="15">
      <t>ベツ</t>
    </rPh>
    <rPh sb="15" eb="17">
      <t>ワリアイ</t>
    </rPh>
    <rPh sb="18" eb="21">
      <t>コウリギョウ</t>
    </rPh>
    <phoneticPr fontId="4"/>
  </si>
  <si>
    <t>事業所数</t>
    <rPh sb="0" eb="3">
      <t>ジギョウショ</t>
    </rPh>
    <rPh sb="3" eb="4">
      <t>スウ</t>
    </rPh>
    <phoneticPr fontId="4"/>
  </si>
  <si>
    <t>販売方法別割合</t>
    <rPh sb="0" eb="2">
      <t>ハンバイ</t>
    </rPh>
    <rPh sb="2" eb="4">
      <t>ホウホウ</t>
    </rPh>
    <rPh sb="4" eb="5">
      <t>ベツ</t>
    </rPh>
    <rPh sb="5" eb="7">
      <t>ワリアイ</t>
    </rPh>
    <phoneticPr fontId="4"/>
  </si>
  <si>
    <t>販売形態別割合</t>
    <rPh sb="0" eb="2">
      <t>ハンバイ</t>
    </rPh>
    <rPh sb="2" eb="4">
      <t>ケイタイ</t>
    </rPh>
    <rPh sb="4" eb="5">
      <t>ベツ</t>
    </rPh>
    <rPh sb="5" eb="7">
      <t>ワリアイ</t>
    </rPh>
    <phoneticPr fontId="4"/>
  </si>
  <si>
    <t>現金　販売</t>
    <rPh sb="0" eb="2">
      <t>ゲンキン</t>
    </rPh>
    <rPh sb="3" eb="5">
      <t>ハンバイ</t>
    </rPh>
    <phoneticPr fontId="4"/>
  </si>
  <si>
    <t>電子マネーによる販売</t>
    <rPh sb="0" eb="2">
      <t>デンシ</t>
    </rPh>
    <rPh sb="8" eb="10">
      <t>ハンバイ</t>
    </rPh>
    <phoneticPr fontId="4"/>
  </si>
  <si>
    <t>クレジットによる販売</t>
    <rPh sb="8" eb="10">
      <t>ハンバイ</t>
    </rPh>
    <phoneticPr fontId="4"/>
  </si>
  <si>
    <t>掛売り・　その他</t>
    <rPh sb="0" eb="1">
      <t>カ</t>
    </rPh>
    <rPh sb="1" eb="2">
      <t>ウ</t>
    </rPh>
    <rPh sb="7" eb="8">
      <t>タ</t>
    </rPh>
    <phoneticPr fontId="4"/>
  </si>
  <si>
    <t>店　頭
販　売</t>
    <rPh sb="0" eb="1">
      <t>ミセ</t>
    </rPh>
    <rPh sb="2" eb="3">
      <t>アタマ</t>
    </rPh>
    <rPh sb="4" eb="5">
      <t>ハン</t>
    </rPh>
    <rPh sb="6" eb="7">
      <t>バイ</t>
    </rPh>
    <phoneticPr fontId="4"/>
  </si>
  <si>
    <t>訪　問
販　売</t>
    <rPh sb="0" eb="1">
      <t>オトズ</t>
    </rPh>
    <rPh sb="2" eb="3">
      <t>トイ</t>
    </rPh>
    <rPh sb="4" eb="5">
      <t>ハン</t>
    </rPh>
    <rPh sb="6" eb="7">
      <t>バイ</t>
    </rPh>
    <phoneticPr fontId="4"/>
  </si>
  <si>
    <t>通信・
カタロ
グ販売</t>
    <rPh sb="0" eb="2">
      <t>ツウシン</t>
    </rPh>
    <rPh sb="9" eb="11">
      <t>ハンバイ</t>
    </rPh>
    <phoneticPr fontId="4"/>
  </si>
  <si>
    <t>インターネット
販売</t>
    <rPh sb="8" eb="10">
      <t>ハンバイ</t>
    </rPh>
    <phoneticPr fontId="4"/>
  </si>
  <si>
    <t>自動販
売機に
よる販売</t>
    <rPh sb="0" eb="2">
      <t>ジドウ</t>
    </rPh>
    <rPh sb="2" eb="3">
      <t>ハン</t>
    </rPh>
    <rPh sb="4" eb="5">
      <t>バイ</t>
    </rPh>
    <rPh sb="5" eb="6">
      <t>キ</t>
    </rPh>
    <rPh sb="10" eb="12">
      <t>ハンバイ</t>
    </rPh>
    <phoneticPr fontId="4"/>
  </si>
  <si>
    <t>その他</t>
    <rPh sb="2" eb="3">
      <t>タ</t>
    </rPh>
    <phoneticPr fontId="4"/>
  </si>
  <si>
    <t>572 男子服小売業</t>
    <phoneticPr fontId="4"/>
  </si>
  <si>
    <t>573 婦人・子供服小売業</t>
    <phoneticPr fontId="4"/>
  </si>
  <si>
    <t>574 靴・履物小売業</t>
    <phoneticPr fontId="4"/>
  </si>
  <si>
    <t>579 その他の織物・衣服・身の回り品小売業</t>
    <phoneticPr fontId="4"/>
  </si>
  <si>
    <t>583 食肉小売業</t>
    <phoneticPr fontId="4"/>
  </si>
  <si>
    <t>589 その他の飲食料品小売業</t>
    <phoneticPr fontId="4"/>
  </si>
  <si>
    <t>591 自動車小売業</t>
    <phoneticPr fontId="4"/>
  </si>
  <si>
    <t>592 自転車小売業</t>
    <phoneticPr fontId="4"/>
  </si>
  <si>
    <t>Ｘ</t>
    <phoneticPr fontId="4"/>
  </si>
  <si>
    <t>603 医薬品・化粧品小売業</t>
    <phoneticPr fontId="4"/>
  </si>
  <si>
    <t>605 燃料小売業</t>
    <phoneticPr fontId="4"/>
  </si>
  <si>
    <t>606 書籍・文房具小売業</t>
    <phoneticPr fontId="4"/>
  </si>
  <si>
    <t>607 スポーツ用品・がん具・娯楽用品・楽器小売業</t>
    <phoneticPr fontId="4"/>
  </si>
  <si>
    <t>611 通信販売・訪問販売小売業</t>
    <phoneticPr fontId="4"/>
  </si>
  <si>
    <t>612 自動販売機による小売業</t>
    <phoneticPr fontId="4"/>
  </si>
  <si>
    <t>619 その他の無店舗小売業</t>
    <phoneticPr fontId="4"/>
  </si>
  <si>
    <t>Ｘ</t>
    <phoneticPr fontId="4"/>
  </si>
  <si>
    <t>１事業所あたり平均</t>
    <rPh sb="1" eb="4">
      <t>ジギョウショ</t>
    </rPh>
    <rPh sb="7" eb="8">
      <t>ヘイ</t>
    </rPh>
    <rPh sb="8" eb="9">
      <t>キン</t>
    </rPh>
    <phoneticPr fontId="4"/>
  </si>
  <si>
    <t>（計)556</t>
    <rPh sb="1" eb="2">
      <t>ケイ</t>
    </rPh>
    <phoneticPr fontId="4"/>
  </si>
  <si>
    <t>行政区</t>
    <rPh sb="0" eb="3">
      <t>ギョウセイク</t>
    </rPh>
    <phoneticPr fontId="4"/>
  </si>
  <si>
    <t>年 間 商 品 販 売 額</t>
    <rPh sb="0" eb="1">
      <t>トシ</t>
    </rPh>
    <rPh sb="2" eb="3">
      <t>カン</t>
    </rPh>
    <rPh sb="4" eb="5">
      <t>ショウ</t>
    </rPh>
    <rPh sb="6" eb="7">
      <t>シナ</t>
    </rPh>
    <rPh sb="8" eb="9">
      <t>ハン</t>
    </rPh>
    <rPh sb="10" eb="11">
      <t>バイ</t>
    </rPh>
    <rPh sb="12" eb="13">
      <t>ガク</t>
    </rPh>
    <phoneticPr fontId="4"/>
  </si>
  <si>
    <t>卸売業</t>
    <rPh sb="0" eb="2">
      <t>オロシウ</t>
    </rPh>
    <rPh sb="2" eb="3">
      <t>ギョウ</t>
    </rPh>
    <phoneticPr fontId="4"/>
  </si>
  <si>
    <t>小売業</t>
    <rPh sb="0" eb="3">
      <t>コウリギョウ</t>
    </rPh>
    <phoneticPr fontId="4"/>
  </si>
  <si>
    <t>卸売業</t>
    <rPh sb="0" eb="3">
      <t>オロシウリギョウ</t>
    </rPh>
    <phoneticPr fontId="4"/>
  </si>
  <si>
    <t>従 　業 　者</t>
    <rPh sb="0" eb="1">
      <t>ジュウ</t>
    </rPh>
    <rPh sb="3" eb="4">
      <t>ギョウ</t>
    </rPh>
    <rPh sb="6" eb="7">
      <t>シャ</t>
    </rPh>
    <phoneticPr fontId="4"/>
  </si>
  <si>
    <t>合 計</t>
    <rPh sb="0" eb="1">
      <t>ゴウ</t>
    </rPh>
    <rPh sb="2" eb="3">
      <t>ケイ</t>
    </rPh>
    <phoneticPr fontId="4"/>
  </si>
  <si>
    <t>（単位：店、人、万円、㎡）</t>
  </si>
  <si>
    <t>商 　店 　数</t>
    <rPh sb="0" eb="1">
      <t>ショウ</t>
    </rPh>
    <rPh sb="3" eb="4">
      <t>テン</t>
    </rPh>
    <rPh sb="6" eb="7">
      <t>スウ</t>
    </rPh>
    <phoneticPr fontId="4"/>
  </si>
  <si>
    <t>大田原地区</t>
    <rPh sb="0" eb="3">
      <t>オオタワラ</t>
    </rPh>
    <rPh sb="3" eb="5">
      <t>チク</t>
    </rPh>
    <phoneticPr fontId="4"/>
  </si>
  <si>
    <t>金田地区</t>
    <rPh sb="0" eb="2">
      <t>カネダ</t>
    </rPh>
    <rPh sb="2" eb="4">
      <t>チク</t>
    </rPh>
    <phoneticPr fontId="4"/>
  </si>
  <si>
    <t>親園地区</t>
    <rPh sb="0" eb="2">
      <t>チカソノ</t>
    </rPh>
    <rPh sb="2" eb="4">
      <t>チク</t>
    </rPh>
    <phoneticPr fontId="4"/>
  </si>
  <si>
    <t>野崎地区</t>
    <rPh sb="0" eb="2">
      <t>ノザキ</t>
    </rPh>
    <rPh sb="2" eb="4">
      <t>チク</t>
    </rPh>
    <phoneticPr fontId="4"/>
  </si>
  <si>
    <t>佐久山地区</t>
    <rPh sb="0" eb="3">
      <t>サクヤマ</t>
    </rPh>
    <rPh sb="3" eb="5">
      <t>チク</t>
    </rPh>
    <phoneticPr fontId="4"/>
  </si>
  <si>
    <t>大田原小計</t>
    <rPh sb="0" eb="3">
      <t>オオタワラ</t>
    </rPh>
    <rPh sb="3" eb="5">
      <t>ショウケイ</t>
    </rPh>
    <phoneticPr fontId="4"/>
  </si>
  <si>
    <t>湯津上地区</t>
    <rPh sb="0" eb="3">
      <t>ユヅカミ</t>
    </rPh>
    <rPh sb="3" eb="5">
      <t>チク</t>
    </rPh>
    <phoneticPr fontId="4"/>
  </si>
  <si>
    <t>湯津上小計</t>
    <rPh sb="0" eb="3">
      <t>ユヅカミ</t>
    </rPh>
    <rPh sb="3" eb="5">
      <t>ショウケイ</t>
    </rPh>
    <phoneticPr fontId="4"/>
  </si>
  <si>
    <t>黒羽地区</t>
    <rPh sb="0" eb="2">
      <t>クロバネ</t>
    </rPh>
    <rPh sb="2" eb="4">
      <t>チク</t>
    </rPh>
    <phoneticPr fontId="4"/>
  </si>
  <si>
    <t>川西地区</t>
    <rPh sb="0" eb="2">
      <t>カワニシ</t>
    </rPh>
    <rPh sb="2" eb="4">
      <t>チク</t>
    </rPh>
    <phoneticPr fontId="4"/>
  </si>
  <si>
    <t>両郷地区</t>
    <rPh sb="0" eb="2">
      <t>リョウゴウ</t>
    </rPh>
    <rPh sb="2" eb="4">
      <t>チク</t>
    </rPh>
    <phoneticPr fontId="4"/>
  </si>
  <si>
    <t>須賀川地区</t>
    <rPh sb="0" eb="3">
      <t>スカガワ</t>
    </rPh>
    <rPh sb="3" eb="5">
      <t>チク</t>
    </rPh>
    <phoneticPr fontId="4"/>
  </si>
  <si>
    <t>黒羽小計</t>
    <rPh sb="0" eb="2">
      <t>クロバネ</t>
    </rPh>
    <rPh sb="2" eb="4">
      <t>ショウケイ</t>
    </rPh>
    <phoneticPr fontId="4"/>
  </si>
  <si>
    <t>合計</t>
    <rPh sb="0" eb="2">
      <t>ゴウケイ</t>
    </rPh>
    <phoneticPr fontId="4"/>
  </si>
  <si>
    <t>　(6)　売場面積（小売業のみ）</t>
    <rPh sb="5" eb="6">
      <t>ウ</t>
    </rPh>
    <rPh sb="6" eb="7">
      <t>バ</t>
    </rPh>
    <rPh sb="7" eb="9">
      <t>メンセキ</t>
    </rPh>
    <rPh sb="10" eb="13">
      <t>コウリギョウ</t>
    </rPh>
    <phoneticPr fontId="4"/>
  </si>
  <si>
    <t>　　・　「－」は、該当数字なし又は零のもの</t>
    <rPh sb="9" eb="11">
      <t>ガイトウ</t>
    </rPh>
    <rPh sb="11" eb="13">
      <t>スウジ</t>
    </rPh>
    <rPh sb="15" eb="16">
      <t>マタ</t>
    </rPh>
    <rPh sb="17" eb="18">
      <t>ゼロ</t>
    </rPh>
    <phoneticPr fontId="4"/>
  </si>
  <si>
    <t>従業員数</t>
    <rPh sb="0" eb="3">
      <t>ジュウギョウイン</t>
    </rPh>
    <rPh sb="3" eb="4">
      <t>スウ</t>
    </rPh>
    <phoneticPr fontId="1"/>
  </si>
  <si>
    <t>(単位：人、％）</t>
    <phoneticPr fontId="1"/>
  </si>
  <si>
    <t>表４　産業分類別従業者数、１事業所あたりの従業者数</t>
    <rPh sb="0" eb="1">
      <t>ヒョウ</t>
    </rPh>
    <rPh sb="3" eb="5">
      <t>サンギョウ</t>
    </rPh>
    <rPh sb="5" eb="7">
      <t>ブンルイ</t>
    </rPh>
    <rPh sb="7" eb="8">
      <t>ベツ</t>
    </rPh>
    <rPh sb="8" eb="11">
      <t>ジュウギョウシャ</t>
    </rPh>
    <rPh sb="11" eb="12">
      <t>スウ</t>
    </rPh>
    <rPh sb="14" eb="17">
      <t>ジギョウショ</t>
    </rPh>
    <rPh sb="21" eb="24">
      <t>ジュウギョウシャ</t>
    </rPh>
    <rPh sb="24" eb="25">
      <t>スウ</t>
    </rPh>
    <phoneticPr fontId="4"/>
  </si>
  <si>
    <t>表５　産業分類別年間商品販売額</t>
    <rPh sb="0" eb="1">
      <t>ヒョウ</t>
    </rPh>
    <rPh sb="3" eb="5">
      <t>サンギョウ</t>
    </rPh>
    <rPh sb="5" eb="7">
      <t>ブンルイ</t>
    </rPh>
    <rPh sb="7" eb="8">
      <t>ベツ</t>
    </rPh>
    <rPh sb="8" eb="10">
      <t>ネンカン</t>
    </rPh>
    <rPh sb="10" eb="12">
      <t>ショウヒン</t>
    </rPh>
    <rPh sb="12" eb="14">
      <t>ハンバイ</t>
    </rPh>
    <rPh sb="14" eb="15">
      <t>ガク</t>
    </rPh>
    <phoneticPr fontId="4"/>
  </si>
  <si>
    <t>表６　１事業所あたり及び従業者１人あたり年間商品販売額</t>
    <rPh sb="0" eb="1">
      <t>ヒョウ</t>
    </rPh>
    <rPh sb="4" eb="7">
      <t>ジギョウショ</t>
    </rPh>
    <rPh sb="10" eb="11">
      <t>オヨ</t>
    </rPh>
    <rPh sb="12" eb="15">
      <t>ジュウギョウシャ</t>
    </rPh>
    <rPh sb="16" eb="17">
      <t>ニン</t>
    </rPh>
    <rPh sb="20" eb="22">
      <t>ネンカン</t>
    </rPh>
    <rPh sb="22" eb="24">
      <t>ショウヒン</t>
    </rPh>
    <rPh sb="24" eb="26">
      <t>ハンバイ</t>
    </rPh>
    <rPh sb="26" eb="27">
      <t>ガク</t>
    </rPh>
    <phoneticPr fontId="4"/>
  </si>
  <si>
    <t>表７ 小売業産業分類別売場面積</t>
    <rPh sb="0" eb="1">
      <t>ヒョウ</t>
    </rPh>
    <rPh sb="3" eb="6">
      <t>コウリギョウ</t>
    </rPh>
    <rPh sb="6" eb="8">
      <t>サンギョウ</t>
    </rPh>
    <rPh sb="8" eb="10">
      <t>ブンルイ</t>
    </rPh>
    <rPh sb="10" eb="11">
      <t>ベツ</t>
    </rPh>
    <rPh sb="11" eb="12">
      <t>ウ</t>
    </rPh>
    <rPh sb="12" eb="13">
      <t>バ</t>
    </rPh>
    <rPh sb="13" eb="15">
      <t>メンセキ</t>
    </rPh>
    <phoneticPr fontId="4"/>
  </si>
  <si>
    <t>１－１　産業分類別統計表（事業所数）</t>
    <rPh sb="4" eb="6">
      <t>サンギョウ</t>
    </rPh>
    <rPh sb="6" eb="8">
      <t>ブンルイ</t>
    </rPh>
    <rPh sb="8" eb="9">
      <t>ベツ</t>
    </rPh>
    <rPh sb="9" eb="12">
      <t>トウケイヒョウ</t>
    </rPh>
    <rPh sb="13" eb="16">
      <t>ジギョウショ</t>
    </rPh>
    <rPh sb="16" eb="17">
      <t>スウ</t>
    </rPh>
    <phoneticPr fontId="4"/>
  </si>
  <si>
    <t>１－２　産業分類別統計表（従業員数、年間商品販売額）</t>
    <rPh sb="4" eb="6">
      <t>サンギョウ</t>
    </rPh>
    <rPh sb="6" eb="8">
      <t>ブンルイ</t>
    </rPh>
    <rPh sb="8" eb="9">
      <t>ベツ</t>
    </rPh>
    <rPh sb="9" eb="12">
      <t>トウケイヒョウ</t>
    </rPh>
    <rPh sb="13" eb="16">
      <t>ジュウギョウイン</t>
    </rPh>
    <rPh sb="16" eb="17">
      <t>スウ</t>
    </rPh>
    <rPh sb="18" eb="20">
      <t>ネンカン</t>
    </rPh>
    <rPh sb="20" eb="22">
      <t>ショウヒン</t>
    </rPh>
    <rPh sb="22" eb="24">
      <t>ハンバイ</t>
    </rPh>
    <rPh sb="24" eb="25">
      <t>ガク</t>
    </rPh>
    <phoneticPr fontId="4"/>
  </si>
  <si>
    <t>１－３　産業分類別統計表（その他収入額、売場面積、駐車場収容台数）</t>
    <rPh sb="4" eb="6">
      <t>サンギョウ</t>
    </rPh>
    <rPh sb="6" eb="8">
      <t>ブンルイ</t>
    </rPh>
    <rPh sb="8" eb="9">
      <t>ベツ</t>
    </rPh>
    <rPh sb="9" eb="12">
      <t>トウケイヒョウ</t>
    </rPh>
    <rPh sb="15" eb="16">
      <t>タ</t>
    </rPh>
    <rPh sb="16" eb="18">
      <t>シュウニュウ</t>
    </rPh>
    <rPh sb="18" eb="19">
      <t>ガク</t>
    </rPh>
    <rPh sb="20" eb="21">
      <t>ウ</t>
    </rPh>
    <rPh sb="21" eb="22">
      <t>バ</t>
    </rPh>
    <rPh sb="22" eb="24">
      <t>メンセキ</t>
    </rPh>
    <rPh sb="25" eb="27">
      <t>チュウシャ</t>
    </rPh>
    <rPh sb="27" eb="28">
      <t>ジョウ</t>
    </rPh>
    <rPh sb="28" eb="30">
      <t>シュウヨウ</t>
    </rPh>
    <rPh sb="30" eb="32">
      <t>ダイスウ</t>
    </rPh>
    <phoneticPr fontId="4"/>
  </si>
  <si>
    <t>Ⅰ調査の説明</t>
    <rPh sb="1" eb="3">
      <t>チョウサ</t>
    </rPh>
    <rPh sb="4" eb="6">
      <t>セツメイ</t>
    </rPh>
    <phoneticPr fontId="4"/>
  </si>
  <si>
    <t>　　　経済産業省　→　報告者</t>
    <rPh sb="3" eb="5">
      <t>ケイザイ</t>
    </rPh>
    <rPh sb="5" eb="8">
      <t>サンギョウショウ</t>
    </rPh>
    <rPh sb="11" eb="14">
      <t>ホウコクシャ</t>
    </rPh>
    <phoneticPr fontId="4"/>
  </si>
  <si>
    <t>569 その他の各種商品小売業(従業者が常時50人未満のもの)</t>
    <phoneticPr fontId="4"/>
  </si>
  <si>
    <t>－</t>
    <phoneticPr fontId="1"/>
  </si>
  <si>
    <t>Ｘ</t>
    <phoneticPr fontId="1"/>
  </si>
  <si>
    <t>Ｘ</t>
    <phoneticPr fontId="1"/>
  </si>
  <si>
    <t>Ｘ</t>
    <phoneticPr fontId="1"/>
  </si>
  <si>
    <t>Ｘ</t>
    <phoneticPr fontId="1"/>
  </si>
  <si>
    <t>Ｘ</t>
    <phoneticPr fontId="1"/>
  </si>
  <si>
    <t>Ｘ</t>
    <phoneticPr fontId="1"/>
  </si>
  <si>
    <t>１０</t>
    <phoneticPr fontId="4"/>
  </si>
  <si>
    <t>１１</t>
    <phoneticPr fontId="4"/>
  </si>
  <si>
    <t>１６</t>
    <phoneticPr fontId="4"/>
  </si>
  <si>
    <t>２１</t>
    <phoneticPr fontId="4"/>
  </si>
  <si>
    <t>　　　平成26年商業統計調査は、平成26年7月1日現在で実施しました。</t>
    <rPh sb="3" eb="5">
      <t>ヘイセイ</t>
    </rPh>
    <rPh sb="7" eb="8">
      <t>ネン</t>
    </rPh>
    <rPh sb="8" eb="10">
      <t>ショウギョウ</t>
    </rPh>
    <rPh sb="10" eb="12">
      <t>トウケイ</t>
    </rPh>
    <rPh sb="12" eb="14">
      <t>チョウサ</t>
    </rPh>
    <rPh sb="16" eb="18">
      <t>ヘイセイ</t>
    </rPh>
    <rPh sb="20" eb="21">
      <t>ネン</t>
    </rPh>
    <rPh sb="22" eb="23">
      <t>ガツ</t>
    </rPh>
    <rPh sb="24" eb="25">
      <t>ニチ</t>
    </rPh>
    <rPh sb="25" eb="27">
      <t>ゲンザイ</t>
    </rPh>
    <rPh sb="28" eb="30">
      <t>ジッシ</t>
    </rPh>
    <phoneticPr fontId="4"/>
  </si>
  <si>
    <t>　　　平成25年1月1日から平成25年12月31日までの、その事業所の1年間の商品販売額</t>
    <rPh sb="3" eb="5">
      <t>ヘイセイ</t>
    </rPh>
    <rPh sb="7" eb="8">
      <t>ネン</t>
    </rPh>
    <rPh sb="9" eb="10">
      <t>ガツ</t>
    </rPh>
    <rPh sb="11" eb="12">
      <t>ニチ</t>
    </rPh>
    <rPh sb="14" eb="16">
      <t>ヘイセイ</t>
    </rPh>
    <rPh sb="18" eb="19">
      <t>ネン</t>
    </rPh>
    <rPh sb="21" eb="22">
      <t>ガツ</t>
    </rPh>
    <rPh sb="24" eb="25">
      <t>ニチ</t>
    </rPh>
    <rPh sb="31" eb="34">
      <t>ジギョウショ</t>
    </rPh>
    <rPh sb="36" eb="38">
      <t>ネンカン</t>
    </rPh>
    <rPh sb="39" eb="41">
      <t>ショウヒン</t>
    </rPh>
    <rPh sb="41" eb="43">
      <t>ハンバイ</t>
    </rPh>
    <rPh sb="43" eb="44">
      <t>ガク</t>
    </rPh>
    <phoneticPr fontId="4"/>
  </si>
  <si>
    <t>　平成26年7月1日現在をもって実施された商業統計調査における本市商業の概況は、</t>
    <rPh sb="7" eb="8">
      <t>ガツ</t>
    </rPh>
    <rPh sb="9" eb="10">
      <t>ニチ</t>
    </rPh>
    <rPh sb="10" eb="12">
      <t>ゲンザイ</t>
    </rPh>
    <rPh sb="16" eb="18">
      <t>ジッシ</t>
    </rPh>
    <rPh sb="21" eb="23">
      <t>ショウギョウ</t>
    </rPh>
    <rPh sb="23" eb="25">
      <t>トウケイ</t>
    </rPh>
    <rPh sb="25" eb="27">
      <t>チョウサ</t>
    </rPh>
    <phoneticPr fontId="4"/>
  </si>
  <si>
    <t>　事業所数を業種別にみると、卸売業では農畜産物・水産物卸売業が25店で卸売業全体の</t>
    <rPh sb="1" eb="4">
      <t>ジギョウショ</t>
    </rPh>
    <rPh sb="4" eb="5">
      <t>スウ</t>
    </rPh>
    <rPh sb="6" eb="8">
      <t>ギョウシュ</t>
    </rPh>
    <rPh sb="8" eb="9">
      <t>ベツ</t>
    </rPh>
    <rPh sb="14" eb="16">
      <t>オロシウリ</t>
    </rPh>
    <rPh sb="16" eb="17">
      <t>ギョウ</t>
    </rPh>
    <rPh sb="19" eb="21">
      <t>ノウチク</t>
    </rPh>
    <rPh sb="21" eb="23">
      <t>サンブツ</t>
    </rPh>
    <rPh sb="24" eb="27">
      <t>スイサンブツ</t>
    </rPh>
    <rPh sb="27" eb="29">
      <t>オロシウリ</t>
    </rPh>
    <phoneticPr fontId="4"/>
  </si>
  <si>
    <t>　　１　概　況・・・・・・・・・・・・・・・・・・・・・・・・・・</t>
    <phoneticPr fontId="4"/>
  </si>
  <si>
    <t>　　２　事業所数・・・・・・・・・・・・・・・・・・・・・・・・・</t>
    <rPh sb="4" eb="7">
      <t>ジギョウショ</t>
    </rPh>
    <rPh sb="7" eb="8">
      <t>スウ</t>
    </rPh>
    <phoneticPr fontId="4"/>
  </si>
  <si>
    <t>　　（１）産業別・・・・・・・・・・・・・・・・・・・・・・・・・</t>
    <rPh sb="5" eb="7">
      <t>サンギョウ</t>
    </rPh>
    <rPh sb="7" eb="8">
      <t>ベツ</t>
    </rPh>
    <phoneticPr fontId="4"/>
  </si>
  <si>
    <t>　　（２）従業者規模別・・・・・・・・・・・・・・・・・・・・・・</t>
    <rPh sb="5" eb="8">
      <t>ジュウギョウシャ</t>
    </rPh>
    <rPh sb="8" eb="11">
      <t>キボベツ</t>
    </rPh>
    <phoneticPr fontId="4"/>
  </si>
  <si>
    <t>　　３  従業者数・・・・・・・・・・・・・・・・・・・・・・・・・</t>
    <phoneticPr fontId="4"/>
  </si>
  <si>
    <t>　　（２）１事業所あたりの従業者数・・・・・・・・・・・・・・・・</t>
    <rPh sb="6" eb="8">
      <t>ジギョウ</t>
    </rPh>
    <rPh sb="8" eb="9">
      <t>ショ</t>
    </rPh>
    <rPh sb="13" eb="14">
      <t>ジュウ</t>
    </rPh>
    <rPh sb="14" eb="17">
      <t>ギョウシャスウ</t>
    </rPh>
    <phoneticPr fontId="4"/>
  </si>
  <si>
    <t>　　４  年間商品販売額・・・・・・・・・・・・・・・・・・・・・・</t>
    <rPh sb="5" eb="7">
      <t>ネンカン</t>
    </rPh>
    <rPh sb="7" eb="9">
      <t>ショウヒン</t>
    </rPh>
    <rPh sb="9" eb="11">
      <t>ハンバイ</t>
    </rPh>
    <rPh sb="11" eb="12">
      <t>ガク</t>
    </rPh>
    <phoneticPr fontId="4"/>
  </si>
  <si>
    <t>　　５　売場面積・・・・・・・・・・・・・・・・・・・・・・・・・</t>
    <rPh sb="4" eb="5">
      <t>ウ</t>
    </rPh>
    <rPh sb="5" eb="6">
      <t>バ</t>
    </rPh>
    <rPh sb="6" eb="8">
      <t>メンセキ</t>
    </rPh>
    <phoneticPr fontId="4"/>
  </si>
  <si>
    <t>　　６　地区別状況・・・・・・・・・・・・・・・・・・・・・・・・</t>
    <rPh sb="4" eb="6">
      <t>チク</t>
    </rPh>
    <rPh sb="6" eb="7">
      <t>ベツ</t>
    </rPh>
    <rPh sb="7" eb="9">
      <t>ジョウキョウ</t>
    </rPh>
    <phoneticPr fontId="4"/>
  </si>
  <si>
    <t>　　１　産業分類別統計表・・・・・・・・・・・・・・・・・・・・・</t>
    <rPh sb="4" eb="6">
      <t>サンギョウ</t>
    </rPh>
    <rPh sb="6" eb="8">
      <t>ブンルイ</t>
    </rPh>
    <rPh sb="8" eb="9">
      <t>ベツ</t>
    </rPh>
    <rPh sb="9" eb="12">
      <t>トウケイヒョウ</t>
    </rPh>
    <phoneticPr fontId="4"/>
  </si>
  <si>
    <t>　　２　商品販売方法別・販売形態別割合・・・・・・・・・・・・・・</t>
    <rPh sb="4" eb="6">
      <t>ショウヒン</t>
    </rPh>
    <rPh sb="6" eb="8">
      <t>ハンバイ</t>
    </rPh>
    <rPh sb="8" eb="10">
      <t>ホウホウ</t>
    </rPh>
    <rPh sb="10" eb="11">
      <t>ベツ</t>
    </rPh>
    <rPh sb="12" eb="14">
      <t>ハンバイ</t>
    </rPh>
    <rPh sb="14" eb="17">
      <t>ケイタイベツ</t>
    </rPh>
    <rPh sb="17" eb="19">
      <t>ワリアイ</t>
    </rPh>
    <phoneticPr fontId="4"/>
  </si>
  <si>
    <t>　　４　旧市町村集計表・・・・・・・・・・・・・・・・・・・・・・</t>
    <rPh sb="4" eb="5">
      <t>キュウ</t>
    </rPh>
    <rPh sb="5" eb="8">
      <t>シチョウソン</t>
    </rPh>
    <rPh sb="8" eb="10">
      <t>シュウケイ</t>
    </rPh>
    <rPh sb="10" eb="11">
      <t>ヒョウ</t>
    </rPh>
    <phoneticPr fontId="4"/>
  </si>
  <si>
    <t>Ⅰ　調査の説明　・・・・・・・・・・・・・・・・・・・・</t>
    <phoneticPr fontId="4"/>
  </si>
  <si>
    <t>　　　商業統計調査の範囲は、日本標準産業分類（平成25年総務省告示第405号）に掲げ</t>
    <rPh sb="3" eb="5">
      <t>ショウギョウ</t>
    </rPh>
    <rPh sb="5" eb="7">
      <t>トウケイ</t>
    </rPh>
    <rPh sb="7" eb="9">
      <t>チョウサ</t>
    </rPh>
    <rPh sb="10" eb="12">
      <t>ハンイ</t>
    </rPh>
    <rPh sb="14" eb="16">
      <t>ニホン</t>
    </rPh>
    <rPh sb="16" eb="18">
      <t>ヒョウジュン</t>
    </rPh>
    <rPh sb="18" eb="20">
      <t>サンギョウ</t>
    </rPh>
    <rPh sb="20" eb="22">
      <t>ブンルイ</t>
    </rPh>
    <rPh sb="23" eb="25">
      <t>ヘイセイ</t>
    </rPh>
    <rPh sb="27" eb="28">
      <t>ネン</t>
    </rPh>
    <rPh sb="28" eb="31">
      <t>ソウムショウ</t>
    </rPh>
    <rPh sb="31" eb="33">
      <t>コクジ</t>
    </rPh>
    <rPh sb="33" eb="34">
      <t>ダイ</t>
    </rPh>
    <rPh sb="37" eb="38">
      <t>ゴウ</t>
    </rPh>
    <phoneticPr fontId="4"/>
  </si>
  <si>
    <t>　　る「大分類Ⅰ－卸売業・小売業」に属する事業所を対象としました。</t>
    <rPh sb="4" eb="7">
      <t>ダイブンルイ</t>
    </rPh>
    <rPh sb="9" eb="11">
      <t>オロシウリ</t>
    </rPh>
    <rPh sb="11" eb="12">
      <t>ギョウ</t>
    </rPh>
    <rPh sb="13" eb="16">
      <t>コウリギョウ</t>
    </rPh>
    <rPh sb="18" eb="19">
      <t>ゾク</t>
    </rPh>
    <rPh sb="21" eb="24">
      <t>ジギョウショ</t>
    </rPh>
    <rPh sb="25" eb="27">
      <t>タイショウ</t>
    </rPh>
    <phoneticPr fontId="4"/>
  </si>
  <si>
    <t>　　　商業統計調査は、民営の事業所を対象としており、会社、官公庁、学校、工場など</t>
    <rPh sb="3" eb="5">
      <t>ショウギョウ</t>
    </rPh>
    <rPh sb="5" eb="7">
      <t>トウケイ</t>
    </rPh>
    <rPh sb="7" eb="9">
      <t>チョウサ</t>
    </rPh>
    <rPh sb="11" eb="13">
      <t>ミンエイ</t>
    </rPh>
    <rPh sb="14" eb="17">
      <t>ジギョウショ</t>
    </rPh>
    <rPh sb="18" eb="20">
      <t>タイショウ</t>
    </rPh>
    <rPh sb="26" eb="27">
      <t>カイ</t>
    </rPh>
    <rPh sb="27" eb="28">
      <t>シャ</t>
    </rPh>
    <rPh sb="29" eb="32">
      <t>カンコウチョウ</t>
    </rPh>
    <rPh sb="33" eb="35">
      <t>ガッコウ</t>
    </rPh>
    <rPh sb="36" eb="38">
      <t>コウジョウ</t>
    </rPh>
    <phoneticPr fontId="4"/>
  </si>
  <si>
    <t>　　の構内にある別経営の事業所（売店等）、店舗を有しないで商品を販売する訪問販売、</t>
    <rPh sb="3" eb="5">
      <t>コウナイ</t>
    </rPh>
    <rPh sb="8" eb="9">
      <t>ベツ</t>
    </rPh>
    <rPh sb="9" eb="11">
      <t>ケイエイ</t>
    </rPh>
    <rPh sb="12" eb="15">
      <t>ジギョウショ</t>
    </rPh>
    <rPh sb="16" eb="18">
      <t>バイテン</t>
    </rPh>
    <rPh sb="18" eb="19">
      <t>トウ</t>
    </rPh>
    <rPh sb="21" eb="23">
      <t>テンポ</t>
    </rPh>
    <rPh sb="24" eb="25">
      <t>ユウ</t>
    </rPh>
    <rPh sb="29" eb="31">
      <t>ショウヒン</t>
    </rPh>
    <rPh sb="32" eb="34">
      <t>ハンバイ</t>
    </rPh>
    <rPh sb="36" eb="38">
      <t>ホウモン</t>
    </rPh>
    <rPh sb="38" eb="40">
      <t>ハンバイ</t>
    </rPh>
    <phoneticPr fontId="4"/>
  </si>
  <si>
    <t>　　通信販売、カタログ販売などの事業所も対象としています。</t>
    <rPh sb="4" eb="6">
      <t>ハンバイ</t>
    </rPh>
    <rPh sb="11" eb="13">
      <t>ハンバイ</t>
    </rPh>
    <rPh sb="16" eb="19">
      <t>ジギョウショ</t>
    </rPh>
    <rPh sb="20" eb="22">
      <t>タイショウ</t>
    </rPh>
    <phoneticPr fontId="4"/>
  </si>
  <si>
    <t>　　　商業統計調査は、統計法(平成19年法律第53号)に基づく基幹統計調査として実施し</t>
    <rPh sb="3" eb="5">
      <t>ショウギョウ</t>
    </rPh>
    <rPh sb="5" eb="7">
      <t>トウケイ</t>
    </rPh>
    <rPh sb="7" eb="9">
      <t>チョウサ</t>
    </rPh>
    <rPh sb="11" eb="14">
      <t>トウケイホウ</t>
    </rPh>
    <rPh sb="15" eb="17">
      <t>ヘイセイ</t>
    </rPh>
    <rPh sb="19" eb="20">
      <t>ネン</t>
    </rPh>
    <rPh sb="20" eb="22">
      <t>ホウリツ</t>
    </rPh>
    <rPh sb="22" eb="23">
      <t>ダイ</t>
    </rPh>
    <rPh sb="25" eb="26">
      <t>ゴウ</t>
    </rPh>
    <rPh sb="28" eb="29">
      <t>モト</t>
    </rPh>
    <rPh sb="31" eb="33">
      <t>キカン</t>
    </rPh>
    <rPh sb="33" eb="35">
      <t>トウケイ</t>
    </rPh>
    <rPh sb="35" eb="37">
      <t>チョウサ</t>
    </rPh>
    <rPh sb="40" eb="42">
      <t>ジッシ</t>
    </rPh>
    <phoneticPr fontId="4"/>
  </si>
  <si>
    <t>　　ました。</t>
    <phoneticPr fontId="1"/>
  </si>
  <si>
    <t>　　　原則として一定の場所（一区画）を占めて「有体的商品を購入して販売する事業所」</t>
    <rPh sb="3" eb="5">
      <t>ゲンソク</t>
    </rPh>
    <rPh sb="8" eb="10">
      <t>イッテイ</t>
    </rPh>
    <rPh sb="11" eb="13">
      <t>バショ</t>
    </rPh>
    <rPh sb="14" eb="17">
      <t>イチクカク</t>
    </rPh>
    <rPh sb="19" eb="20">
      <t>シ</t>
    </rPh>
    <rPh sb="23" eb="25">
      <t>ユウタイ</t>
    </rPh>
    <rPh sb="25" eb="26">
      <t>テキ</t>
    </rPh>
    <rPh sb="26" eb="28">
      <t>ショウヒン</t>
    </rPh>
    <rPh sb="29" eb="31">
      <t>コウニュウ</t>
    </rPh>
    <rPh sb="33" eb="35">
      <t>ハンバイ</t>
    </rPh>
    <rPh sb="37" eb="40">
      <t>ジギョウショ</t>
    </rPh>
    <phoneticPr fontId="4"/>
  </si>
  <si>
    <t>　　・　「Ｘ」は、事業所数が１または２の場合、その事業所の秘密を守るため、事業所</t>
    <rPh sb="9" eb="12">
      <t>ジギョウショ</t>
    </rPh>
    <rPh sb="12" eb="13">
      <t>スウ</t>
    </rPh>
    <rPh sb="20" eb="22">
      <t>バアイ</t>
    </rPh>
    <rPh sb="25" eb="28">
      <t>ジギョウショ</t>
    </rPh>
    <rPh sb="29" eb="31">
      <t>ヒミツ</t>
    </rPh>
    <rPh sb="32" eb="33">
      <t>マモ</t>
    </rPh>
    <rPh sb="37" eb="40">
      <t>ジギョウショ</t>
    </rPh>
    <phoneticPr fontId="4"/>
  </si>
  <si>
    <t>　(3)　平成２６年調査は、日本標準産業分類の第12回改定及び調査設計の大幅変更を行っ</t>
    <rPh sb="5" eb="7">
      <t>ヘイセイ</t>
    </rPh>
    <rPh sb="9" eb="10">
      <t>ネン</t>
    </rPh>
    <rPh sb="10" eb="12">
      <t>チョウサ</t>
    </rPh>
    <rPh sb="14" eb="16">
      <t>ニホン</t>
    </rPh>
    <rPh sb="16" eb="18">
      <t>ヒョウジュン</t>
    </rPh>
    <rPh sb="18" eb="20">
      <t>サンギョウ</t>
    </rPh>
    <rPh sb="20" eb="22">
      <t>ブンルイ</t>
    </rPh>
    <rPh sb="23" eb="24">
      <t>ダイ</t>
    </rPh>
    <rPh sb="26" eb="27">
      <t>カイ</t>
    </rPh>
    <rPh sb="27" eb="29">
      <t>カイテイ</t>
    </rPh>
    <rPh sb="29" eb="30">
      <t>オヨ</t>
    </rPh>
    <rPh sb="31" eb="33">
      <t>チョウサ</t>
    </rPh>
    <rPh sb="33" eb="35">
      <t>セッケイ</t>
    </rPh>
    <rPh sb="36" eb="38">
      <t>オオハバ</t>
    </rPh>
    <rPh sb="38" eb="40">
      <t>ヘンコウ</t>
    </rPh>
    <rPh sb="41" eb="42">
      <t>オコナ</t>
    </rPh>
    <phoneticPr fontId="4"/>
  </si>
  <si>
    <t>　　イ　産業用使用者（建設業、製造業、運輸業、飲食店、宿泊業、病院、学校、官公庁</t>
    <rPh sb="4" eb="7">
      <t>サンギョウヨウ</t>
    </rPh>
    <rPh sb="7" eb="10">
      <t>シヨウシャ</t>
    </rPh>
    <phoneticPr fontId="4"/>
  </si>
  <si>
    <t>　　　数、従業者数及び就業者数以外の数字を秘匿したことを示したもの</t>
    <rPh sb="11" eb="14">
      <t>シュウギョウシャ</t>
    </rPh>
    <rPh sb="14" eb="15">
      <t>スウ</t>
    </rPh>
    <rPh sb="15" eb="17">
      <t>イガイ</t>
    </rPh>
    <rPh sb="18" eb="20">
      <t>スウジ</t>
    </rPh>
    <rPh sb="21" eb="22">
      <t>ヒ</t>
    </rPh>
    <rPh sb="22" eb="23">
      <t>トク</t>
    </rPh>
    <rPh sb="28" eb="29">
      <t>シメ</t>
    </rPh>
    <phoneticPr fontId="4"/>
  </si>
  <si>
    <t>　事業所数は660店であり、産業別では、卸売業は104店(構成比15.8％)、小売業は556店</t>
    <rPh sb="1" eb="4">
      <t>ジギョウショ</t>
    </rPh>
    <rPh sb="4" eb="5">
      <t>スウ</t>
    </rPh>
    <rPh sb="9" eb="10">
      <t>テン</t>
    </rPh>
    <phoneticPr fontId="4"/>
  </si>
  <si>
    <t>(同84.2％)です。次に、組織別では法人等357店(同54.1％)、個人303店(同45.9％)です。</t>
    <phoneticPr fontId="4"/>
  </si>
  <si>
    <t>の順となっており、この3業種で卸売業全体の48.0％を占めています。</t>
    <phoneticPr fontId="4"/>
  </si>
  <si>
    <t>24.0％、次いで、食料・飲料卸売業が13店(同12.5％)、建築材料卸売業が12店(11.5％)</t>
    <phoneticPr fontId="4"/>
  </si>
  <si>
    <t>次いで、自動車小売業55店(同9.9％)、他に分類されない小売業55店(同9.9％)、医薬品・</t>
    <phoneticPr fontId="4"/>
  </si>
  <si>
    <t>の44.8％を占めています。</t>
    <phoneticPr fontId="4"/>
  </si>
  <si>
    <t>化粧品小売業40店(同7.2％)、燃料小売業39店(同7.0％)の順であり、この5業種で小売全体</t>
    <phoneticPr fontId="4"/>
  </si>
  <si>
    <t>　事業所数を従業者規模別にみると、2人以下規模の事業所数が305店(構成比46.2％)</t>
    <rPh sb="1" eb="4">
      <t>ジギョウショ</t>
    </rPh>
    <rPh sb="4" eb="5">
      <t>スウ</t>
    </rPh>
    <rPh sb="6" eb="9">
      <t>ジュウギョウシャ</t>
    </rPh>
    <rPh sb="9" eb="11">
      <t>キボ</t>
    </rPh>
    <rPh sb="11" eb="12">
      <t>ベツ</t>
    </rPh>
    <rPh sb="18" eb="19">
      <t>ニン</t>
    </rPh>
    <rPh sb="19" eb="21">
      <t>イカ</t>
    </rPh>
    <rPh sb="21" eb="23">
      <t>キボ</t>
    </rPh>
    <rPh sb="24" eb="27">
      <t>ジギョウショ</t>
    </rPh>
    <rPh sb="27" eb="28">
      <t>スウ</t>
    </rPh>
    <rPh sb="32" eb="33">
      <t>テン</t>
    </rPh>
    <rPh sb="34" eb="37">
      <t>コウセイヒ</t>
    </rPh>
    <phoneticPr fontId="4"/>
  </si>
  <si>
    <t>全体の85.1％を占めています。</t>
    <rPh sb="0" eb="2">
      <t>ゼンタイ</t>
    </rPh>
    <rPh sb="9" eb="10">
      <t>シ</t>
    </rPh>
    <phoneticPr fontId="4"/>
  </si>
  <si>
    <t>3～4人規模が148店(同22.4％)、5～9人規模が109店(同16.5％)で、10人未満の事業所で</t>
    <rPh sb="3" eb="4">
      <t>ニン</t>
    </rPh>
    <rPh sb="4" eb="6">
      <t>キボ</t>
    </rPh>
    <rPh sb="10" eb="11">
      <t>テン</t>
    </rPh>
    <rPh sb="12" eb="13">
      <t>ドウ</t>
    </rPh>
    <rPh sb="23" eb="24">
      <t>ニン</t>
    </rPh>
    <rPh sb="24" eb="26">
      <t>キボ</t>
    </rPh>
    <rPh sb="30" eb="31">
      <t>テン</t>
    </rPh>
    <rPh sb="32" eb="33">
      <t>ドウ</t>
    </rPh>
    <phoneticPr fontId="4"/>
  </si>
  <si>
    <t>を占めています。</t>
    <rPh sb="1" eb="2">
      <t>シ</t>
    </rPh>
    <phoneticPr fontId="4"/>
  </si>
  <si>
    <t>　従業者数を業種別にみると、卸売業では、農畜産物・水産物卸売業が151人で最も多く、</t>
    <rPh sb="1" eb="4">
      <t>ジュウギョウシャ</t>
    </rPh>
    <rPh sb="4" eb="5">
      <t>スウ</t>
    </rPh>
    <rPh sb="6" eb="8">
      <t>ギョウシュ</t>
    </rPh>
    <rPh sb="8" eb="9">
      <t>ベツ</t>
    </rPh>
    <rPh sb="14" eb="15">
      <t>オロシ</t>
    </rPh>
    <rPh sb="15" eb="16">
      <t>ウ</t>
    </rPh>
    <rPh sb="16" eb="17">
      <t>ギョウ</t>
    </rPh>
    <rPh sb="20" eb="22">
      <t>ノウチク</t>
    </rPh>
    <rPh sb="22" eb="24">
      <t>サンブツ</t>
    </rPh>
    <rPh sb="25" eb="28">
      <t>スイサンブツ</t>
    </rPh>
    <rPh sb="28" eb="29">
      <t>オロシ</t>
    </rPh>
    <rPh sb="29" eb="31">
      <t>バイギョウ</t>
    </rPh>
    <rPh sb="35" eb="36">
      <t>ニン</t>
    </rPh>
    <phoneticPr fontId="4"/>
  </si>
  <si>
    <t>　従業者数は3,924人で、卸売業は585人(構成比14.9％)、小売業は3,339人(同85.1％)です。</t>
    <rPh sb="1" eb="4">
      <t>ジュウギョウシャ</t>
    </rPh>
    <rPh sb="4" eb="5">
      <t>スウ</t>
    </rPh>
    <rPh sb="11" eb="12">
      <t>ニン</t>
    </rPh>
    <phoneticPr fontId="4"/>
  </si>
  <si>
    <t>71人(同12.1％)の順となっており、この3業種で卸売業全体の50.6％を占めています。</t>
    <rPh sb="4" eb="5">
      <t>ドウ</t>
    </rPh>
    <rPh sb="12" eb="13">
      <t>ジュン</t>
    </rPh>
    <phoneticPr fontId="4"/>
  </si>
  <si>
    <t>卸売業全体の25.8％を占め、建築材料卸売業が74人(同12.6％)、電気機械器具卸売業が</t>
    <rPh sb="3" eb="5">
      <t>ゼンタイ</t>
    </rPh>
    <rPh sb="12" eb="13">
      <t>シ</t>
    </rPh>
    <rPh sb="19" eb="22">
      <t>オロシウリギョウ</t>
    </rPh>
    <rPh sb="25" eb="26">
      <t>ニン</t>
    </rPh>
    <rPh sb="27" eb="28">
      <t>ドウ</t>
    </rPh>
    <phoneticPr fontId="4"/>
  </si>
  <si>
    <t>　小売業では、その他の飲食料品小売業が620人で最も多く小売業全体の18.6％を占め、</t>
    <rPh sb="1" eb="4">
      <t>コウリギョウ</t>
    </rPh>
    <rPh sb="9" eb="10">
      <t>タ</t>
    </rPh>
    <rPh sb="11" eb="12">
      <t>イン</t>
    </rPh>
    <rPh sb="12" eb="13">
      <t>ショク</t>
    </rPh>
    <rPh sb="13" eb="14">
      <t>リョウ</t>
    </rPh>
    <rPh sb="14" eb="15">
      <t>シナ</t>
    </rPh>
    <rPh sb="15" eb="18">
      <t>コウリギョウ</t>
    </rPh>
    <rPh sb="22" eb="23">
      <t>ニン</t>
    </rPh>
    <rPh sb="24" eb="25">
      <t>モット</t>
    </rPh>
    <rPh sb="26" eb="27">
      <t>オオ</t>
    </rPh>
    <rPh sb="28" eb="31">
      <t>コウリギョウ</t>
    </rPh>
    <rPh sb="31" eb="33">
      <t>ゼンタイ</t>
    </rPh>
    <phoneticPr fontId="4"/>
  </si>
  <si>
    <t>おり、この3業種で小売業全体の38.4％を占めています。</t>
    <rPh sb="6" eb="8">
      <t>ギョウシュ</t>
    </rPh>
    <rPh sb="9" eb="11">
      <t>コウ</t>
    </rPh>
    <rPh sb="11" eb="12">
      <t>ギョウ</t>
    </rPh>
    <rPh sb="12" eb="14">
      <t>ゼンタイ</t>
    </rPh>
    <phoneticPr fontId="4"/>
  </si>
  <si>
    <t>次いで各種食料品小売業が369人(同11.0％)、自動車小売業が294人(同8.8％)の順になって</t>
    <rPh sb="0" eb="1">
      <t>ツ</t>
    </rPh>
    <rPh sb="3" eb="5">
      <t>カクシュ</t>
    </rPh>
    <rPh sb="5" eb="8">
      <t>ショクリョウヒン</t>
    </rPh>
    <rPh sb="8" eb="11">
      <t>コウリギョウ</t>
    </rPh>
    <rPh sb="15" eb="16">
      <t>ニン</t>
    </rPh>
    <rPh sb="17" eb="18">
      <t>ドウ</t>
    </rPh>
    <rPh sb="25" eb="28">
      <t>ジドウシャ</t>
    </rPh>
    <rPh sb="28" eb="29">
      <t>コ</t>
    </rPh>
    <rPh sb="29" eb="30">
      <t>ウ</t>
    </rPh>
    <rPh sb="30" eb="31">
      <t>ギョウ</t>
    </rPh>
    <phoneticPr fontId="4"/>
  </si>
  <si>
    <t>6.0人となっています。</t>
    <phoneticPr fontId="4"/>
  </si>
  <si>
    <t>１事業所あたりの従業者数</t>
    <phoneticPr fontId="1"/>
  </si>
  <si>
    <t>平成26年商業統計調査結果報告書</t>
    <rPh sb="5" eb="7">
      <t>ショウギョウ</t>
    </rPh>
    <phoneticPr fontId="4"/>
  </si>
  <si>
    <t>大  田  原  市</t>
    <phoneticPr fontId="4"/>
  </si>
  <si>
    <t>　小売業では、その他の飲食料品小売業が60店で最も多く、小売業全体の10.8％を占め、</t>
    <rPh sb="1" eb="4">
      <t>コウリギョウ</t>
    </rPh>
    <rPh sb="21" eb="22">
      <t>テン</t>
    </rPh>
    <rPh sb="23" eb="24">
      <t>モット</t>
    </rPh>
    <rPh sb="25" eb="26">
      <t>オオ</t>
    </rPh>
    <rPh sb="28" eb="31">
      <t>コウリギョウ</t>
    </rPh>
    <phoneticPr fontId="4"/>
  </si>
  <si>
    <t>1㎡あたりの年間商品販売額は平均65万円となっています。</t>
    <rPh sb="14" eb="16">
      <t>ヘイキン</t>
    </rPh>
    <rPh sb="18" eb="20">
      <t>マンエン</t>
    </rPh>
    <phoneticPr fontId="4"/>
  </si>
  <si>
    <t>３．旧市町村別集計（合計）</t>
    <rPh sb="2" eb="6">
      <t>キュウシチョウソン</t>
    </rPh>
    <rPh sb="6" eb="7">
      <t>ベツ</t>
    </rPh>
    <rPh sb="7" eb="9">
      <t>シュウケイ</t>
    </rPh>
    <rPh sb="10" eb="11">
      <t>ゴウ</t>
    </rPh>
    <rPh sb="11" eb="12">
      <t>ケイ</t>
    </rPh>
    <phoneticPr fontId="4"/>
  </si>
  <si>
    <t>　また、産業別にみると、卸売業では2人以下規模の事業所が44店で卸売業全体の42.3％</t>
    <rPh sb="4" eb="6">
      <t>サンギョウ</t>
    </rPh>
    <rPh sb="6" eb="7">
      <t>ベツ</t>
    </rPh>
    <rPh sb="12" eb="14">
      <t>オロシウリ</t>
    </rPh>
    <rPh sb="14" eb="15">
      <t>ギョウ</t>
    </rPh>
    <rPh sb="18" eb="19">
      <t>ニン</t>
    </rPh>
    <rPh sb="19" eb="21">
      <t>イカ</t>
    </rPh>
    <rPh sb="21" eb="23">
      <t>キボ</t>
    </rPh>
    <rPh sb="24" eb="27">
      <t>ジギョウショ</t>
    </rPh>
    <rPh sb="30" eb="31">
      <t>テン</t>
    </rPh>
    <rPh sb="32" eb="34">
      <t>オロシウリ</t>
    </rPh>
    <rPh sb="34" eb="35">
      <t>ギョウ</t>
    </rPh>
    <rPh sb="35" eb="37">
      <t>ゼンタイ</t>
    </rPh>
    <phoneticPr fontId="4"/>
  </si>
  <si>
    <t>　1事業所あたりの従業者数は5.9人です。これを産業別にみると、卸売業5.6人、小売業</t>
    <rPh sb="2" eb="4">
      <t>ジギョウ</t>
    </rPh>
    <rPh sb="4" eb="5">
      <t>ショ</t>
    </rPh>
    <rPh sb="9" eb="12">
      <t>ジュウギョウシャ</t>
    </rPh>
    <rPh sb="12" eb="13">
      <t>スウ</t>
    </rPh>
    <rPh sb="17" eb="18">
      <t>ニン</t>
    </rPh>
    <rPh sb="24" eb="26">
      <t>サンギョウ</t>
    </rPh>
    <phoneticPr fontId="4"/>
  </si>
  <si>
    <t>（１）事業所数</t>
    <rPh sb="3" eb="6">
      <t>ジギョウショ</t>
    </rPh>
    <rPh sb="6" eb="7">
      <t>スウ</t>
    </rPh>
    <phoneticPr fontId="28"/>
  </si>
  <si>
    <t>（２）従業者数</t>
    <rPh sb="3" eb="6">
      <t>ジュウギョウシャ</t>
    </rPh>
    <rPh sb="6" eb="7">
      <t>スウ</t>
    </rPh>
    <phoneticPr fontId="28"/>
  </si>
  <si>
    <t>（３）年間商品販売額</t>
    <rPh sb="3" eb="5">
      <t>ネンカン</t>
    </rPh>
    <rPh sb="5" eb="7">
      <t>ショウヒン</t>
    </rPh>
    <rPh sb="7" eb="9">
      <t>ハンバイ</t>
    </rPh>
    <rPh sb="9" eb="10">
      <t>ガク</t>
    </rPh>
    <phoneticPr fontId="28"/>
  </si>
  <si>
    <t>　　オ　商品を卸売し、かつ同種商品の修理を行う事業所</t>
    <rPh sb="4" eb="6">
      <t>ショウヒン</t>
    </rPh>
    <rPh sb="7" eb="9">
      <t>オロシウリ</t>
    </rPh>
    <rPh sb="13" eb="15">
      <t>ドウシュ</t>
    </rPh>
    <rPh sb="15" eb="17">
      <t>ショウヒン</t>
    </rPh>
    <rPh sb="18" eb="20">
      <t>シュウリ</t>
    </rPh>
    <rPh sb="21" eb="22">
      <t>オコナ</t>
    </rPh>
    <rPh sb="23" eb="26">
      <t>ジギョウショ</t>
    </rPh>
    <phoneticPr fontId="4"/>
  </si>
  <si>
    <t>　　カ　主として手数料を得て他の事業所のために商品の売買の代理又は仲立を行う事業所</t>
    <rPh sb="4" eb="5">
      <t>シュ</t>
    </rPh>
    <rPh sb="8" eb="11">
      <t>テスウリョウ</t>
    </rPh>
    <rPh sb="12" eb="13">
      <t>エ</t>
    </rPh>
    <rPh sb="14" eb="15">
      <t>タ</t>
    </rPh>
    <rPh sb="16" eb="19">
      <t>ジギョウショ</t>
    </rPh>
    <rPh sb="23" eb="25">
      <t>ショウヒン</t>
    </rPh>
    <rPh sb="26" eb="28">
      <t>バイバイ</t>
    </rPh>
    <rPh sb="29" eb="31">
      <t>ダイリ</t>
    </rPh>
    <rPh sb="31" eb="32">
      <t>マタ</t>
    </rPh>
    <rPh sb="33" eb="35">
      <t>ナカダ</t>
    </rPh>
    <rPh sb="36" eb="37">
      <t>オコナ</t>
    </rPh>
    <rPh sb="38" eb="40">
      <t>ジギョウ</t>
    </rPh>
    <rPh sb="40" eb="41">
      <t>ショ</t>
    </rPh>
    <phoneticPr fontId="4"/>
  </si>
  <si>
    <t>　　　と呼ばれている事業所が含まれる。</t>
    <rPh sb="4" eb="5">
      <t>ヨ</t>
    </rPh>
    <rPh sb="10" eb="13">
      <t>ジギョウショ</t>
    </rPh>
    <rPh sb="14" eb="15">
      <t>フク</t>
    </rPh>
    <phoneticPr fontId="4"/>
  </si>
  <si>
    <t>　　　（代理商、仲立業）。代理商、仲立業には、一般的に、買継商、仲買人、農産物集荷業</t>
    <rPh sb="39" eb="41">
      <t>シュウカ</t>
    </rPh>
    <rPh sb="41" eb="42">
      <t>ギョウ</t>
    </rPh>
    <phoneticPr fontId="1"/>
  </si>
  <si>
    <t>　　ウ　主として業務用に使用される商品｛事務用機械及び家具、病院・美容院・レスト</t>
    <rPh sb="4" eb="5">
      <t>シュ</t>
    </rPh>
    <rPh sb="8" eb="11">
      <t>ギョウムヨウ</t>
    </rPh>
    <rPh sb="12" eb="14">
      <t>シヨウ</t>
    </rPh>
    <rPh sb="17" eb="19">
      <t>ショウヒン</t>
    </rPh>
    <rPh sb="20" eb="23">
      <t>ジムヨウ</t>
    </rPh>
    <rPh sb="23" eb="25">
      <t>キカイ</t>
    </rPh>
    <rPh sb="25" eb="26">
      <t>オヨ</t>
    </rPh>
    <rPh sb="27" eb="29">
      <t>カグ</t>
    </rPh>
    <rPh sb="30" eb="32">
      <t>ビョウイン</t>
    </rPh>
    <rPh sb="33" eb="36">
      <t>ビヨウイン</t>
    </rPh>
    <phoneticPr fontId="1"/>
  </si>
  <si>
    <t>　　エ　製造業の会社が、別の場所で経営している自己製品の卸売事業所(主として管理</t>
    <rPh sb="4" eb="7">
      <t>セイゾウギョウ</t>
    </rPh>
    <rPh sb="8" eb="10">
      <t>カイシャ</t>
    </rPh>
    <rPh sb="12" eb="13">
      <t>ベツ</t>
    </rPh>
    <rPh sb="14" eb="16">
      <t>バショ</t>
    </rPh>
    <rPh sb="17" eb="19">
      <t>ケイエイ</t>
    </rPh>
    <rPh sb="23" eb="25">
      <t>ジコ</t>
    </rPh>
    <rPh sb="25" eb="27">
      <t>セイヒン</t>
    </rPh>
    <rPh sb="28" eb="30">
      <t>オロシウ</t>
    </rPh>
    <rPh sb="30" eb="33">
      <t>ジギョウショ</t>
    </rPh>
    <rPh sb="34" eb="35">
      <t>シュ</t>
    </rPh>
    <rPh sb="38" eb="40">
      <t>カンリ</t>
    </rPh>
    <phoneticPr fontId="4"/>
  </si>
  <si>
    <t>　　　例えば、家電メーカーの支店、営業所が自己製品を問屋などに販売している場合、</t>
    <phoneticPr fontId="1"/>
  </si>
  <si>
    <t>　　　その支店、営業所は卸売事業所になります。</t>
    <rPh sb="8" eb="11">
      <t>エイギョウショ</t>
    </rPh>
    <rPh sb="12" eb="14">
      <t>オロシウリ</t>
    </rPh>
    <rPh sb="14" eb="17">
      <t>ジギョウショ</t>
    </rPh>
    <phoneticPr fontId="1"/>
  </si>
  <si>
    <t>　　　修理料収入の方が多くても同種商品を販売している場合は、修理業とせず、卸売業</t>
    <rPh sb="11" eb="12">
      <t>オオ</t>
    </rPh>
    <rPh sb="15" eb="17">
      <t>ドウシュ</t>
    </rPh>
    <rPh sb="17" eb="19">
      <t>ショウヒン</t>
    </rPh>
    <rPh sb="20" eb="22">
      <t>ハンバイ</t>
    </rPh>
    <rPh sb="26" eb="28">
      <t>バアイ</t>
    </rPh>
    <rPh sb="30" eb="32">
      <t>シュウリ</t>
    </rPh>
    <rPh sb="32" eb="33">
      <t>ギョウ</t>
    </rPh>
    <rPh sb="37" eb="40">
      <t>オロシウリギョウ</t>
    </rPh>
    <phoneticPr fontId="4"/>
  </si>
  <si>
    <t>　　　とします。</t>
    <phoneticPr fontId="1"/>
  </si>
  <si>
    <t>　　　等)に少量又は少額に商品を販売する事業所</t>
    <rPh sb="20" eb="23">
      <t>ジギョウショ</t>
    </rPh>
    <phoneticPr fontId="1"/>
  </si>
  <si>
    <t>　　ウ　商品を販売し、かつ同種商品の修理を行う事業所</t>
    <rPh sb="4" eb="6">
      <t>ショウヒン</t>
    </rPh>
    <rPh sb="7" eb="9">
      <t>ハンバイ</t>
    </rPh>
    <rPh sb="13" eb="15">
      <t>ドウシュ</t>
    </rPh>
    <rPh sb="15" eb="17">
      <t>ショウヒン</t>
    </rPh>
    <rPh sb="18" eb="20">
      <t>シュウリ</t>
    </rPh>
    <rPh sb="21" eb="22">
      <t>オコナ</t>
    </rPh>
    <rPh sb="23" eb="26">
      <t>ジギョウショ</t>
    </rPh>
    <phoneticPr fontId="4"/>
  </si>
  <si>
    <t>　　　修理料収入の方が多くても、同種商品を販売している場合は、修理業とせず小売業と</t>
    <rPh sb="3" eb="5">
      <t>シュウリ</t>
    </rPh>
    <rPh sb="5" eb="6">
      <t>リョウ</t>
    </rPh>
    <rPh sb="6" eb="8">
      <t>シュウニュウ</t>
    </rPh>
    <rPh sb="9" eb="10">
      <t>ホウ</t>
    </rPh>
    <rPh sb="11" eb="12">
      <t>オオ</t>
    </rPh>
    <rPh sb="16" eb="18">
      <t>ドウシュ</t>
    </rPh>
    <rPh sb="18" eb="20">
      <t>ショウヒン</t>
    </rPh>
    <rPh sb="21" eb="23">
      <t>ハンバイ</t>
    </rPh>
    <rPh sb="27" eb="29">
      <t>バアイ</t>
    </rPh>
    <rPh sb="31" eb="33">
      <t>シュウリ</t>
    </rPh>
    <rPh sb="33" eb="34">
      <t>ギョウ</t>
    </rPh>
    <rPh sb="37" eb="40">
      <t>コウリギョウ</t>
    </rPh>
    <phoneticPr fontId="4"/>
  </si>
  <si>
    <t>　　　なります。ただし、修理のみを専業としている事業所は、修理業｛大分類Ｒ－サービ</t>
    <rPh sb="12" eb="14">
      <t>シュウリ</t>
    </rPh>
    <rPh sb="17" eb="19">
      <t>センギョウ</t>
    </rPh>
    <rPh sb="24" eb="27">
      <t>ジギョウショ</t>
    </rPh>
    <rPh sb="29" eb="31">
      <t>シュウリ</t>
    </rPh>
    <rPh sb="31" eb="32">
      <t>ギョウ</t>
    </rPh>
    <rPh sb="33" eb="36">
      <t>ダイブンルイ</t>
    </rPh>
    <phoneticPr fontId="1"/>
  </si>
  <si>
    <t>　　　販売とはしません。</t>
    <phoneticPr fontId="1"/>
  </si>
  <si>
    <t>　　　ス業(他に分類されないもの)｝とし、修理のために部品などを取り替えても商品の</t>
    <rPh sb="32" eb="33">
      <t>ト</t>
    </rPh>
    <rPh sb="34" eb="35">
      <t>カ</t>
    </rPh>
    <rPh sb="38" eb="40">
      <t>ショウヒン</t>
    </rPh>
    <phoneticPr fontId="1"/>
  </si>
  <si>
    <t>　(3)　小売業(主として次の業務を行う事業所)</t>
    <rPh sb="5" eb="7">
      <t>コウリ</t>
    </rPh>
    <rPh sb="9" eb="10">
      <t>シュ</t>
    </rPh>
    <phoneticPr fontId="4"/>
  </si>
  <si>
    <t>　　イ　産業用使用者(建設業、製造業、運輸業、飲食店、宿泊業、病院、学校、官公庁</t>
    <rPh sb="4" eb="7">
      <t>サンギョウヨウ</t>
    </rPh>
    <rPh sb="7" eb="10">
      <t>シヨウシャ</t>
    </rPh>
    <rPh sb="11" eb="14">
      <t>ケンセツギョウ</t>
    </rPh>
    <rPh sb="15" eb="18">
      <t>セイゾウギョウ</t>
    </rPh>
    <rPh sb="19" eb="22">
      <t>ウンユギョウ</t>
    </rPh>
    <rPh sb="23" eb="25">
      <t>インショク</t>
    </rPh>
    <rPh sb="25" eb="26">
      <t>テン</t>
    </rPh>
    <rPh sb="27" eb="29">
      <t>シュクハク</t>
    </rPh>
    <rPh sb="29" eb="30">
      <t>ギョウ</t>
    </rPh>
    <rPh sb="31" eb="33">
      <t>ビョウイン</t>
    </rPh>
    <rPh sb="34" eb="36">
      <t>ガッコウ</t>
    </rPh>
    <rPh sb="37" eb="40">
      <t>カンコウチョウ</t>
    </rPh>
    <phoneticPr fontId="4"/>
  </si>
  <si>
    <t>　　　ラン・ホテルなどの設備、産業用機械(農機具を除く)など｝を販売する事業所</t>
    <rPh sb="15" eb="18">
      <t>サンギョウヨウ</t>
    </rPh>
    <rPh sb="18" eb="20">
      <t>キカイ</t>
    </rPh>
    <rPh sb="21" eb="24">
      <t>ノウキグ</t>
    </rPh>
    <rPh sb="25" eb="26">
      <t>ノゾ</t>
    </rPh>
    <rPh sb="32" eb="34">
      <t>ハンバイ</t>
    </rPh>
    <rPh sb="36" eb="39">
      <t>ジギョウショ</t>
    </rPh>
    <phoneticPr fontId="1"/>
  </si>
  <si>
    <t>　　　事務のみを行っている事業所を除く）　</t>
    <rPh sb="8" eb="9">
      <t>オコナ</t>
    </rPh>
    <rPh sb="13" eb="16">
      <t>ジギョウショ</t>
    </rPh>
    <rPh sb="17" eb="18">
      <t>ノゾ</t>
    </rPh>
    <phoneticPr fontId="4"/>
  </si>
  <si>
    <t>　　　例えば、菓子屋、パン屋、弁当屋、豆腐屋、調剤薬局など。</t>
    <phoneticPr fontId="1"/>
  </si>
  <si>
    <t>　　　なお、商品を製造する事業所が店舗を持たず通信販売により小売している場合は、</t>
    <rPh sb="17" eb="19">
      <t>テンポ</t>
    </rPh>
    <rPh sb="20" eb="21">
      <t>モ</t>
    </rPh>
    <rPh sb="23" eb="25">
      <t>ツウシン</t>
    </rPh>
    <rPh sb="25" eb="27">
      <t>ハンバイ</t>
    </rPh>
    <rPh sb="30" eb="32">
      <t>コウリ</t>
    </rPh>
    <rPh sb="36" eb="38">
      <t>バアイ</t>
    </rPh>
    <phoneticPr fontId="1"/>
  </si>
  <si>
    <t>　　　製造業(大分類Ｅ)に分類されます。</t>
    <phoneticPr fontId="1"/>
  </si>
  <si>
    <t>　　カ　主として無店舗販売を行う事業所(販売する場所そのものは無店舗であっても、</t>
    <rPh sb="4" eb="5">
      <t>シュ</t>
    </rPh>
    <rPh sb="8" eb="9">
      <t>ム</t>
    </rPh>
    <rPh sb="9" eb="11">
      <t>テンポ</t>
    </rPh>
    <rPh sb="11" eb="13">
      <t>ハンバイ</t>
    </rPh>
    <rPh sb="14" eb="15">
      <t>オコナ</t>
    </rPh>
    <rPh sb="16" eb="19">
      <t>ジギョウショ</t>
    </rPh>
    <rPh sb="20" eb="22">
      <t>ハンバイ</t>
    </rPh>
    <rPh sb="24" eb="26">
      <t>バショ</t>
    </rPh>
    <rPh sb="31" eb="32">
      <t>ム</t>
    </rPh>
    <rPh sb="32" eb="34">
      <t>テンポ</t>
    </rPh>
    <phoneticPr fontId="4"/>
  </si>
  <si>
    <t>　　エ　製造小売り事業所(自店で製造した商品をその場所で個人又は家庭用消費者に販売</t>
    <rPh sb="4" eb="6">
      <t>セイゾウ</t>
    </rPh>
    <rPh sb="6" eb="8">
      <t>コウ</t>
    </rPh>
    <rPh sb="9" eb="11">
      <t>ジギョウ</t>
    </rPh>
    <rPh sb="11" eb="12">
      <t>ショ</t>
    </rPh>
    <rPh sb="13" eb="15">
      <t>ジテン</t>
    </rPh>
    <rPh sb="16" eb="18">
      <t>セイゾウ</t>
    </rPh>
    <rPh sb="20" eb="22">
      <t>ショウヒン</t>
    </rPh>
    <rPh sb="25" eb="27">
      <t>バショ</t>
    </rPh>
    <rPh sb="28" eb="30">
      <t>コジン</t>
    </rPh>
    <rPh sb="30" eb="31">
      <t>マタ</t>
    </rPh>
    <rPh sb="32" eb="35">
      <t>カテイヨウ</t>
    </rPh>
    <rPh sb="35" eb="38">
      <t>ショウヒシャ</t>
    </rPh>
    <rPh sb="39" eb="41">
      <t>ハンバイ</t>
    </rPh>
    <phoneticPr fontId="4"/>
  </si>
  <si>
    <t>　　　する事業所）</t>
    <rPh sb="7" eb="8">
      <t>ショ</t>
    </rPh>
    <phoneticPr fontId="4"/>
  </si>
  <si>
    <t>　　　ログ・インターネット販売の事業所)で、個人または家庭用消費者に販売する事業所</t>
    <rPh sb="13" eb="15">
      <t>ハンバイ</t>
    </rPh>
    <rPh sb="16" eb="19">
      <t>ジギョウショ</t>
    </rPh>
    <rPh sb="22" eb="24">
      <t>コジン</t>
    </rPh>
    <rPh sb="27" eb="30">
      <t>カテイヨウ</t>
    </rPh>
    <rPh sb="30" eb="33">
      <t>ショウヒシャ</t>
    </rPh>
    <rPh sb="34" eb="36">
      <t>ハンバイ</t>
    </rPh>
    <rPh sb="38" eb="41">
      <t>ジギョウショ</t>
    </rPh>
    <phoneticPr fontId="1"/>
  </si>
  <si>
    <t>　　　商品の販売活動を行うための拠点となる事務所などがある訪問販売又は通信・カタ</t>
    <rPh sb="3" eb="5">
      <t>ショウヒン</t>
    </rPh>
    <rPh sb="6" eb="8">
      <t>ハンバイ</t>
    </rPh>
    <rPh sb="8" eb="10">
      <t>カツドウ</t>
    </rPh>
    <rPh sb="11" eb="12">
      <t>オコナ</t>
    </rPh>
    <rPh sb="16" eb="18">
      <t>キョテン</t>
    </rPh>
    <rPh sb="21" eb="23">
      <t>ジム</t>
    </rPh>
    <rPh sb="23" eb="24">
      <t>ショ</t>
    </rPh>
    <rPh sb="29" eb="31">
      <t>ホウモン</t>
    </rPh>
    <rPh sb="31" eb="33">
      <t>ハンバイ</t>
    </rPh>
    <rPh sb="33" eb="34">
      <t>マタ</t>
    </rPh>
    <rPh sb="35" eb="37">
      <t>ツウシン</t>
    </rPh>
    <phoneticPr fontId="4"/>
  </si>
  <si>
    <t>　　キ　別経営の事業所</t>
    <rPh sb="4" eb="5">
      <t>ベツ</t>
    </rPh>
    <rPh sb="5" eb="7">
      <t>ケイエイ</t>
    </rPh>
    <rPh sb="8" eb="11">
      <t>ジギョウショ</t>
    </rPh>
    <phoneticPr fontId="1"/>
  </si>
  <si>
    <t>　　　たことに伴い、前回実施の平成19年調査の数値とは接続しないため、産業別の集計に</t>
    <rPh sb="10" eb="12">
      <t>ゼンカイ</t>
    </rPh>
    <rPh sb="12" eb="14">
      <t>ジッシ</t>
    </rPh>
    <rPh sb="15" eb="17">
      <t>ヘイセイ</t>
    </rPh>
    <rPh sb="19" eb="20">
      <t>ネン</t>
    </rPh>
    <rPh sb="20" eb="22">
      <t>チョウサ</t>
    </rPh>
    <rPh sb="23" eb="25">
      <t>スウチ</t>
    </rPh>
    <rPh sb="27" eb="29">
      <t>セツゾク</t>
    </rPh>
    <rPh sb="35" eb="37">
      <t>サンギョウ</t>
    </rPh>
    <rPh sb="37" eb="38">
      <t>ベツ</t>
    </rPh>
    <rPh sb="39" eb="41">
      <t>シュウケイ</t>
    </rPh>
    <phoneticPr fontId="4"/>
  </si>
  <si>
    <t>　　　ついては平成19年調査とは比較できません。</t>
    <phoneticPr fontId="4"/>
  </si>
  <si>
    <t>　(4)　従業者及び従業者</t>
    <rPh sb="5" eb="8">
      <t>ジュウギョウシャ</t>
    </rPh>
    <rPh sb="8" eb="9">
      <t>オヨ</t>
    </rPh>
    <rPh sb="10" eb="13">
      <t>ジュウギョウシャ</t>
    </rPh>
    <phoneticPr fontId="4"/>
  </si>
  <si>
    <t>　　　　平成26年7月1日現在で、当該事業所の業務に従事している従業者、就業を指しま</t>
    <rPh sb="4" eb="6">
      <t>ヘイセイ</t>
    </rPh>
    <rPh sb="8" eb="9">
      <t>ネン</t>
    </rPh>
    <rPh sb="10" eb="11">
      <t>ガツ</t>
    </rPh>
    <rPh sb="12" eb="13">
      <t>ヒ</t>
    </rPh>
    <rPh sb="13" eb="15">
      <t>ゲンザイ</t>
    </rPh>
    <rPh sb="17" eb="19">
      <t>トウガイ</t>
    </rPh>
    <rPh sb="19" eb="22">
      <t>ジギョウショ</t>
    </rPh>
    <rPh sb="23" eb="25">
      <t>ギョウム</t>
    </rPh>
    <rPh sb="26" eb="28">
      <t>ジュウジ</t>
    </rPh>
    <rPh sb="32" eb="35">
      <t>ジュウギョウシャ</t>
    </rPh>
    <rPh sb="36" eb="38">
      <t>シュウギョウ</t>
    </rPh>
    <rPh sb="39" eb="40">
      <t>サ</t>
    </rPh>
    <phoneticPr fontId="4"/>
  </si>
  <si>
    <t>　　　就業者とは従業者に｢臨時雇用者｣及び｢他からの出向・派遣従業者｣を合わせ｢従業者</t>
    <rPh sb="8" eb="11">
      <t>ジュウギョウシャ</t>
    </rPh>
    <rPh sb="13" eb="15">
      <t>リンジ</t>
    </rPh>
    <rPh sb="15" eb="18">
      <t>コヨウシャ</t>
    </rPh>
    <rPh sb="19" eb="20">
      <t>オヨ</t>
    </rPh>
    <rPh sb="22" eb="23">
      <t>タ</t>
    </rPh>
    <rPh sb="26" eb="28">
      <t>シュッコウ</t>
    </rPh>
    <rPh sb="29" eb="31">
      <t>ハケン</t>
    </rPh>
    <rPh sb="31" eb="34">
      <t>ジュウギョウシャ</t>
    </rPh>
    <rPh sb="36" eb="37">
      <t>ア</t>
    </rPh>
    <rPh sb="40" eb="43">
      <t>ジュウギョウシャ</t>
    </rPh>
    <phoneticPr fontId="1"/>
  </si>
  <si>
    <t>　　　・臨時雇用者のうち他への出向または派遣従業者｣を除いたものを指します。</t>
    <phoneticPr fontId="1"/>
  </si>
  <si>
    <t>　　　経営されている場合はそれぞれ独立した事業所として小売業に分類します。</t>
    <rPh sb="17" eb="19">
      <t>ドクリツ</t>
    </rPh>
    <rPh sb="21" eb="24">
      <t>ジギョウショ</t>
    </rPh>
    <rPh sb="27" eb="30">
      <t>コウリギョウ</t>
    </rPh>
    <rPh sb="31" eb="33">
      <t>ブンルイ</t>
    </rPh>
    <phoneticPr fontId="1"/>
  </si>
  <si>
    <t>　　　　官公庁、会社、工場、団体、遊園地などの中にある売店等でほかの事業所によって</t>
    <rPh sb="4" eb="7">
      <t>カンコウチョウ</t>
    </rPh>
    <rPh sb="8" eb="10">
      <t>カイシャ</t>
    </rPh>
    <rPh sb="11" eb="13">
      <t>コウジョウ</t>
    </rPh>
    <rPh sb="14" eb="16">
      <t>ダンタイ</t>
    </rPh>
    <rPh sb="17" eb="20">
      <t>ユウエンチ</t>
    </rPh>
    <rPh sb="23" eb="24">
      <t>ナカ</t>
    </rPh>
    <rPh sb="27" eb="29">
      <t>バイテン</t>
    </rPh>
    <rPh sb="29" eb="30">
      <t>トウ</t>
    </rPh>
    <rPh sb="34" eb="37">
      <t>ジギョウショ</t>
    </rPh>
    <phoneticPr fontId="1"/>
  </si>
  <si>
    <t>　　ア　｢個人業主｣とは、個人経営の事業主でその事業所の実際の業務に従事している者</t>
    <rPh sb="5" eb="8">
      <t>コジンギョウ</t>
    </rPh>
    <rPh sb="8" eb="9">
      <t>ヌシ</t>
    </rPh>
    <rPh sb="13" eb="15">
      <t>コジン</t>
    </rPh>
    <rPh sb="15" eb="17">
      <t>ケイエイ</t>
    </rPh>
    <rPh sb="18" eb="21">
      <t>ジギョウヌシ</t>
    </rPh>
    <rPh sb="24" eb="27">
      <t>ジギョウショ</t>
    </rPh>
    <rPh sb="28" eb="30">
      <t>ジッサイ</t>
    </rPh>
    <rPh sb="31" eb="33">
      <t>ギョウム</t>
    </rPh>
    <rPh sb="34" eb="36">
      <t>ジュウジ</t>
    </rPh>
    <rPh sb="40" eb="41">
      <t>モノ</t>
    </rPh>
    <phoneticPr fontId="1"/>
  </si>
  <si>
    <t>　　　す。従業者とは｢個人業主｣、｢無給家族従業者｣、｢有給役員｣、｢常用雇用者｣の計で、</t>
    <rPh sb="5" eb="8">
      <t>ジュウギョウシャ</t>
    </rPh>
    <rPh sb="11" eb="14">
      <t>コジンギョウ</t>
    </rPh>
    <rPh sb="14" eb="15">
      <t>ヌシ</t>
    </rPh>
    <rPh sb="18" eb="20">
      <t>ムキュウ</t>
    </rPh>
    <rPh sb="20" eb="22">
      <t>カゾク</t>
    </rPh>
    <rPh sb="22" eb="25">
      <t>ジュウギョウシャ</t>
    </rPh>
    <rPh sb="28" eb="30">
      <t>ユウキュウ</t>
    </rPh>
    <rPh sb="30" eb="32">
      <t>ヤクイン</t>
    </rPh>
    <rPh sb="35" eb="37">
      <t>ジョウヨウ</t>
    </rPh>
    <rPh sb="37" eb="40">
      <t>コヨウシャ</t>
    </rPh>
    <rPh sb="42" eb="43">
      <t>ケイ</t>
    </rPh>
    <phoneticPr fontId="4"/>
  </si>
  <si>
    <t>　　イ　｢無給家族従業者｣とは、個人業主の家族で賃金・給与を受けず、普段事業所の仕事</t>
    <rPh sb="5" eb="7">
      <t>ムキュウ</t>
    </rPh>
    <rPh sb="7" eb="9">
      <t>カゾク</t>
    </rPh>
    <rPh sb="9" eb="12">
      <t>ジュウギョウシャ</t>
    </rPh>
    <rPh sb="16" eb="19">
      <t>コジンギョウ</t>
    </rPh>
    <rPh sb="19" eb="20">
      <t>ヌシ</t>
    </rPh>
    <rPh sb="21" eb="23">
      <t>カゾク</t>
    </rPh>
    <rPh sb="24" eb="26">
      <t>チンギン</t>
    </rPh>
    <rPh sb="27" eb="29">
      <t>キュウヨ</t>
    </rPh>
    <rPh sb="30" eb="31">
      <t>ウ</t>
    </rPh>
    <rPh sb="34" eb="36">
      <t>フダン</t>
    </rPh>
    <rPh sb="36" eb="39">
      <t>ジギョウショ</t>
    </rPh>
    <rPh sb="40" eb="42">
      <t>シゴト</t>
    </rPh>
    <phoneticPr fontId="1"/>
  </si>
  <si>
    <t>　　　を手伝っている者</t>
    <phoneticPr fontId="1"/>
  </si>
  <si>
    <t>　　エ　｢常用雇用者｣とは、｢正社員・正職員｣、｢パート・アルバイトなど｣と呼ばれている者</t>
    <rPh sb="5" eb="7">
      <t>ジョウヨウ</t>
    </rPh>
    <rPh sb="7" eb="10">
      <t>コヨウシャ</t>
    </rPh>
    <rPh sb="15" eb="18">
      <t>セイシャイン</t>
    </rPh>
    <rPh sb="19" eb="22">
      <t>セイショクイン</t>
    </rPh>
    <rPh sb="38" eb="39">
      <t>ヨ</t>
    </rPh>
    <rPh sb="44" eb="45">
      <t>モノ</t>
    </rPh>
    <phoneticPr fontId="1"/>
  </si>
  <si>
    <t>　　ウ　｢有給役員｣とは、法人、団体の役員(常勤、非常勤を問わない）で給与を受けている者</t>
    <rPh sb="5" eb="7">
      <t>ユウキュウ</t>
    </rPh>
    <rPh sb="7" eb="9">
      <t>ヤクイン</t>
    </rPh>
    <rPh sb="13" eb="15">
      <t>ホウジン</t>
    </rPh>
    <rPh sb="16" eb="18">
      <t>ダンタイ</t>
    </rPh>
    <rPh sb="19" eb="21">
      <t>ヤクイン</t>
    </rPh>
    <rPh sb="22" eb="24">
      <t>ジョウキン</t>
    </rPh>
    <rPh sb="25" eb="28">
      <t>ヒジョウキン</t>
    </rPh>
    <rPh sb="29" eb="30">
      <t>ト</t>
    </rPh>
    <rPh sb="35" eb="37">
      <t>キュウヨ</t>
    </rPh>
    <rPh sb="38" eb="39">
      <t>ウ</t>
    </rPh>
    <phoneticPr fontId="1"/>
  </si>
  <si>
    <t>　　　で次のいずれかに該当する者</t>
    <rPh sb="4" eb="5">
      <t>ツギ</t>
    </rPh>
    <rPh sb="11" eb="13">
      <t>ガイトウ</t>
    </rPh>
    <rPh sb="15" eb="16">
      <t>モノ</t>
    </rPh>
    <phoneticPr fontId="1"/>
  </si>
  <si>
    <t>　　　①　期間を決めずに雇用されている者</t>
    <rPh sb="5" eb="7">
      <t>キカン</t>
    </rPh>
    <rPh sb="8" eb="9">
      <t>キ</t>
    </rPh>
    <rPh sb="12" eb="14">
      <t>コヨウ</t>
    </rPh>
    <rPh sb="19" eb="20">
      <t>モノ</t>
    </rPh>
    <phoneticPr fontId="1"/>
  </si>
  <si>
    <t>　　　②　1か月を超える期間を定めて雇用されている者</t>
    <rPh sb="7" eb="8">
      <t>ゲツ</t>
    </rPh>
    <rPh sb="9" eb="10">
      <t>コ</t>
    </rPh>
    <rPh sb="12" eb="14">
      <t>キカン</t>
    </rPh>
    <rPh sb="15" eb="16">
      <t>サダ</t>
    </rPh>
    <rPh sb="18" eb="20">
      <t>コヨウ</t>
    </rPh>
    <rPh sb="25" eb="26">
      <t>モノ</t>
    </rPh>
    <phoneticPr fontId="1"/>
  </si>
  <si>
    <t>　　　③　平成26年の5月、6月のそれぞれの月に18日以上雇用された者</t>
    <rPh sb="5" eb="7">
      <t>ヘイセイ</t>
    </rPh>
    <rPh sb="9" eb="10">
      <t>ネン</t>
    </rPh>
    <rPh sb="12" eb="13">
      <t>ガツ</t>
    </rPh>
    <rPh sb="15" eb="16">
      <t>ガツ</t>
    </rPh>
    <rPh sb="22" eb="23">
      <t>ツキ</t>
    </rPh>
    <rPh sb="26" eb="29">
      <t>ニチイジョウ</t>
    </rPh>
    <rPh sb="29" eb="31">
      <t>コヨウ</t>
    </rPh>
    <rPh sb="34" eb="35">
      <t>モノ</t>
    </rPh>
    <phoneticPr fontId="1"/>
  </si>
  <si>
    <t>　　オ　｢臨時雇用者｣とは、常用雇用者以外の雇用者で1か月以内の期間を定めて雇用されてい</t>
    <rPh sb="5" eb="7">
      <t>リンジ</t>
    </rPh>
    <rPh sb="7" eb="10">
      <t>コヨウシャ</t>
    </rPh>
    <rPh sb="14" eb="16">
      <t>ジョウヨウ</t>
    </rPh>
    <rPh sb="16" eb="19">
      <t>コヨウシャ</t>
    </rPh>
    <rPh sb="19" eb="21">
      <t>イガイ</t>
    </rPh>
    <rPh sb="22" eb="25">
      <t>コヨウシャ</t>
    </rPh>
    <rPh sb="28" eb="29">
      <t>ゲツ</t>
    </rPh>
    <rPh sb="29" eb="31">
      <t>イナイ</t>
    </rPh>
    <rPh sb="32" eb="34">
      <t>キカン</t>
    </rPh>
    <rPh sb="35" eb="36">
      <t>サダ</t>
    </rPh>
    <rPh sb="38" eb="40">
      <t>コヨウ</t>
    </rPh>
    <phoneticPr fontId="1"/>
  </si>
  <si>
    <t>　　　る者や日々雇用されている者</t>
    <phoneticPr fontId="1"/>
  </si>
  <si>
    <t>　　カ　｢他からの出向・派遣従業者｣とは、別経営の事業所から出向・派遣されている者</t>
    <rPh sb="5" eb="6">
      <t>タ</t>
    </rPh>
    <rPh sb="9" eb="11">
      <t>シュッコウ</t>
    </rPh>
    <rPh sb="12" eb="14">
      <t>ハケン</t>
    </rPh>
    <rPh sb="14" eb="17">
      <t>ジュウギョウシャ</t>
    </rPh>
    <rPh sb="21" eb="22">
      <t>ベツ</t>
    </rPh>
    <rPh sb="22" eb="24">
      <t>ケイエイ</t>
    </rPh>
    <rPh sb="25" eb="28">
      <t>ジギョウショ</t>
    </rPh>
    <rPh sb="30" eb="32">
      <t>シュッコウ</t>
    </rPh>
    <rPh sb="33" eb="35">
      <t>ハケン</t>
    </rPh>
    <rPh sb="40" eb="41">
      <t>モノ</t>
    </rPh>
    <phoneticPr fontId="1"/>
  </si>
  <si>
    <t>　　キ　｢従業者・臨時雇用者のうち他への出向又は派遣従業者｣とは、従業者及び臨時雇用者</t>
    <rPh sb="5" eb="8">
      <t>ジュウギョウシャ</t>
    </rPh>
    <rPh sb="9" eb="11">
      <t>リンジ</t>
    </rPh>
    <rPh sb="11" eb="14">
      <t>コヨウシャ</t>
    </rPh>
    <rPh sb="17" eb="18">
      <t>タ</t>
    </rPh>
    <rPh sb="20" eb="22">
      <t>シュッコウ</t>
    </rPh>
    <rPh sb="22" eb="23">
      <t>マタ</t>
    </rPh>
    <rPh sb="24" eb="26">
      <t>ハケン</t>
    </rPh>
    <rPh sb="26" eb="29">
      <t>ジュウギョウシャ</t>
    </rPh>
    <rPh sb="33" eb="36">
      <t>ジュウギョウシャ</t>
    </rPh>
    <rPh sb="36" eb="37">
      <t>オヨ</t>
    </rPh>
    <rPh sb="38" eb="40">
      <t>リンジ</t>
    </rPh>
    <rPh sb="40" eb="43">
      <t>コヨウシャ</t>
    </rPh>
    <phoneticPr fontId="1"/>
  </si>
  <si>
    <t>　　　のうち、別経営の事業所へ出向・派遣している者</t>
    <rPh sb="7" eb="8">
      <t>ベツ</t>
    </rPh>
    <rPh sb="8" eb="10">
      <t>ケイエイ</t>
    </rPh>
    <rPh sb="11" eb="14">
      <t>ジギョウショ</t>
    </rPh>
    <rPh sb="15" eb="17">
      <t>シュッコウ</t>
    </rPh>
    <rPh sb="18" eb="20">
      <t>ハケン</t>
    </rPh>
    <rPh sb="24" eb="25">
      <t>モノ</t>
    </rPh>
    <phoneticPr fontId="1"/>
  </si>
  <si>
    <t>　　ク　｢パート・アルバイトなどの8時間換算雇用者数」とは、パート・アルバイトなどの従</t>
    <rPh sb="18" eb="20">
      <t>ジカン</t>
    </rPh>
    <rPh sb="20" eb="22">
      <t>カンサン</t>
    </rPh>
    <rPh sb="22" eb="25">
      <t>コヨウシャ</t>
    </rPh>
    <rPh sb="25" eb="26">
      <t>スウ</t>
    </rPh>
    <rPh sb="42" eb="43">
      <t>ジュウ</t>
    </rPh>
    <phoneticPr fontId="1"/>
  </si>
  <si>
    <t>　　　業者について平均的な1日当たりの労働時間である8時間に換算したもの</t>
    <rPh sb="9" eb="12">
      <t>ヘイキンテキ</t>
    </rPh>
    <rPh sb="14" eb="15">
      <t>ニチ</t>
    </rPh>
    <rPh sb="15" eb="16">
      <t>ア</t>
    </rPh>
    <rPh sb="19" eb="21">
      <t>ロウドウ</t>
    </rPh>
    <rPh sb="21" eb="23">
      <t>ジカン</t>
    </rPh>
    <rPh sb="27" eb="29">
      <t>ジカン</t>
    </rPh>
    <rPh sb="30" eb="32">
      <t>カンサン</t>
    </rPh>
    <phoneticPr fontId="1"/>
  </si>
  <si>
    <t>　　　内訳と合計が一致しない場合があります。</t>
    <rPh sb="3" eb="5">
      <t>ウチワケ</t>
    </rPh>
    <rPh sb="6" eb="8">
      <t>ゴウケイ</t>
    </rPh>
    <rPh sb="9" eb="11">
      <t>イッチ</t>
    </rPh>
    <rPh sb="14" eb="16">
      <t>バアイ</t>
    </rPh>
    <phoneticPr fontId="4"/>
  </si>
  <si>
    <t>　(2)　構成比は、小数点第２位を四捨五入しています。このため構成比については、</t>
    <rPh sb="5" eb="7">
      <t>コウセイ</t>
    </rPh>
    <rPh sb="7" eb="8">
      <t>ヒ</t>
    </rPh>
    <rPh sb="10" eb="13">
      <t>ショウスウテン</t>
    </rPh>
    <rPh sb="13" eb="14">
      <t>ダイ</t>
    </rPh>
    <rPh sb="15" eb="16">
      <t>イ</t>
    </rPh>
    <rPh sb="17" eb="21">
      <t>シシャゴニュウ</t>
    </rPh>
    <rPh sb="31" eb="33">
      <t>コウセイ</t>
    </rPh>
    <rPh sb="33" eb="34">
      <t>ヒ</t>
    </rPh>
    <phoneticPr fontId="4"/>
  </si>
  <si>
    <t>　　床面積</t>
    <phoneticPr fontId="1"/>
  </si>
  <si>
    <t>　　　平成26年7月1日現在で、商品を販売するためにその事業所が実際に使用する売場の延べ</t>
    <rPh sb="3" eb="5">
      <t>ヘイセイ</t>
    </rPh>
    <rPh sb="7" eb="8">
      <t>ネン</t>
    </rPh>
    <rPh sb="9" eb="10">
      <t>ガツ</t>
    </rPh>
    <rPh sb="11" eb="12">
      <t>ニチ</t>
    </rPh>
    <rPh sb="12" eb="14">
      <t>ゲンザイ</t>
    </rPh>
    <rPh sb="16" eb="18">
      <t>ショウヒン</t>
    </rPh>
    <rPh sb="19" eb="21">
      <t>ハンバイ</t>
    </rPh>
    <rPh sb="28" eb="31">
      <t>ジギョウショ</t>
    </rPh>
    <rPh sb="32" eb="34">
      <t>ジッサイ</t>
    </rPh>
    <rPh sb="35" eb="37">
      <t>シヨウ</t>
    </rPh>
    <rPh sb="39" eb="41">
      <t>ウリバ</t>
    </rPh>
    <phoneticPr fontId="4"/>
  </si>
  <si>
    <t xml:space="preserve">（単位 ： 店、％） </t>
    <rPh sb="1" eb="3">
      <t>タンイ</t>
    </rPh>
    <rPh sb="6" eb="7">
      <t>ミセ</t>
    </rPh>
    <phoneticPr fontId="28"/>
  </si>
  <si>
    <t>平成26年</t>
    <rPh sb="0" eb="2">
      <t>ヘイセイ</t>
    </rPh>
    <rPh sb="4" eb="5">
      <t>ネン</t>
    </rPh>
    <phoneticPr fontId="28"/>
  </si>
  <si>
    <t>X</t>
    <phoneticPr fontId="28"/>
  </si>
  <si>
    <t>　大田原地区で141店、旧黒羽町全体で61店の減となっている。</t>
    <rPh sb="1" eb="4">
      <t>オオタワラ</t>
    </rPh>
    <rPh sb="4" eb="6">
      <t>チク</t>
    </rPh>
    <rPh sb="10" eb="11">
      <t>テン</t>
    </rPh>
    <rPh sb="12" eb="13">
      <t>キュウ</t>
    </rPh>
    <rPh sb="13" eb="15">
      <t>クロバネ</t>
    </rPh>
    <rPh sb="15" eb="16">
      <t>マチ</t>
    </rPh>
    <rPh sb="16" eb="18">
      <t>ゼンタイ</t>
    </rPh>
    <rPh sb="21" eb="22">
      <t>テン</t>
    </rPh>
    <rPh sb="23" eb="24">
      <t>ゲン</t>
    </rPh>
    <phoneticPr fontId="28"/>
  </si>
  <si>
    <t>表８　地区別事業所数状況</t>
    <rPh sb="0" eb="1">
      <t>ヒョウ</t>
    </rPh>
    <rPh sb="3" eb="5">
      <t>チク</t>
    </rPh>
    <rPh sb="5" eb="6">
      <t>ベツ</t>
    </rPh>
    <rPh sb="6" eb="9">
      <t>ジギョウショ</t>
    </rPh>
    <rPh sb="9" eb="10">
      <t>スウ</t>
    </rPh>
    <rPh sb="10" eb="11">
      <t>ジョウ</t>
    </rPh>
    <rPh sb="11" eb="12">
      <t>キョウ</t>
    </rPh>
    <phoneticPr fontId="28"/>
  </si>
  <si>
    <t>表９　地区別従業者数状況</t>
    <rPh sb="0" eb="1">
      <t>ヒョウ</t>
    </rPh>
    <rPh sb="3" eb="5">
      <t>チク</t>
    </rPh>
    <rPh sb="5" eb="6">
      <t>ベツ</t>
    </rPh>
    <rPh sb="6" eb="9">
      <t>ジュウギョウシャ</t>
    </rPh>
    <rPh sb="9" eb="10">
      <t>スウ</t>
    </rPh>
    <rPh sb="10" eb="11">
      <t>ジョウ</t>
    </rPh>
    <rPh sb="11" eb="12">
      <t>キョウ</t>
    </rPh>
    <phoneticPr fontId="28"/>
  </si>
  <si>
    <t>表１０　地区別年間商品販売額状況</t>
    <rPh sb="0" eb="1">
      <t>ヒョウ</t>
    </rPh>
    <rPh sb="4" eb="6">
      <t>チク</t>
    </rPh>
    <rPh sb="6" eb="7">
      <t>ベツ</t>
    </rPh>
    <rPh sb="7" eb="9">
      <t>ネンカン</t>
    </rPh>
    <rPh sb="9" eb="11">
      <t>ショウヒン</t>
    </rPh>
    <rPh sb="11" eb="13">
      <t>ハンバイ</t>
    </rPh>
    <rPh sb="13" eb="14">
      <t>ガク</t>
    </rPh>
    <rPh sb="14" eb="16">
      <t>ジョウキョウ</t>
    </rPh>
    <phoneticPr fontId="1"/>
  </si>
  <si>
    <t xml:space="preserve">（単位 ： 人、％） </t>
    <rPh sb="1" eb="3">
      <t>タンイ</t>
    </rPh>
    <rPh sb="6" eb="7">
      <t>ヒト</t>
    </rPh>
    <phoneticPr fontId="28"/>
  </si>
  <si>
    <t>平成19年</t>
    <rPh sb="0" eb="2">
      <t>ヘイセイ</t>
    </rPh>
    <rPh sb="4" eb="5">
      <t>ネン</t>
    </rPh>
    <phoneticPr fontId="28"/>
  </si>
  <si>
    <t>　　　地区別状況をみると、大田原地区が事業所数（315店、構成比47.7％）、従業者数</t>
    <rPh sb="3" eb="5">
      <t>チク</t>
    </rPh>
    <rPh sb="5" eb="6">
      <t>ベツ</t>
    </rPh>
    <rPh sb="6" eb="8">
      <t>ジョウキョウ</t>
    </rPh>
    <rPh sb="13" eb="16">
      <t>オオタワラ</t>
    </rPh>
    <rPh sb="16" eb="18">
      <t>チク</t>
    </rPh>
    <rPh sb="19" eb="22">
      <t>ジギョウショ</t>
    </rPh>
    <rPh sb="22" eb="23">
      <t>スウ</t>
    </rPh>
    <rPh sb="27" eb="28">
      <t>テン</t>
    </rPh>
    <rPh sb="29" eb="31">
      <t>コウセイ</t>
    </rPh>
    <rPh sb="31" eb="32">
      <t>ヒ</t>
    </rPh>
    <rPh sb="39" eb="40">
      <t>ジュウ</t>
    </rPh>
    <phoneticPr fontId="28"/>
  </si>
  <si>
    <t>　　最も多くなっている。</t>
    <phoneticPr fontId="1"/>
  </si>
  <si>
    <t>　　（2,374人、同60.5％）、年間商品販売額（667億7,056万円、同57.8％）でともに</t>
    <rPh sb="10" eb="11">
      <t>ドウ</t>
    </rPh>
    <rPh sb="18" eb="20">
      <t>ネンカン</t>
    </rPh>
    <rPh sb="20" eb="22">
      <t>ショウヒン</t>
    </rPh>
    <rPh sb="22" eb="24">
      <t>ハンバイ</t>
    </rPh>
    <rPh sb="24" eb="25">
      <t>ガク</t>
    </rPh>
    <rPh sb="29" eb="30">
      <t>オク</t>
    </rPh>
    <rPh sb="35" eb="37">
      <t>マンエン</t>
    </rPh>
    <rPh sb="38" eb="39">
      <t>ドウ</t>
    </rPh>
    <phoneticPr fontId="28"/>
  </si>
  <si>
    <t>　川西地区65店、野崎地区53店の順となっている。</t>
    <rPh sb="7" eb="8">
      <t>テン</t>
    </rPh>
    <rPh sb="9" eb="11">
      <t>ノザキ</t>
    </rPh>
    <rPh sb="11" eb="13">
      <t>チク</t>
    </rPh>
    <rPh sb="15" eb="16">
      <t>テン</t>
    </rPh>
    <rPh sb="17" eb="18">
      <t>ジュン</t>
    </rPh>
    <phoneticPr fontId="28"/>
  </si>
  <si>
    <t>　　事業所数を地区別にみると、大田原地区が315店で最も多く、次いで金田地区83店、</t>
    <rPh sb="2" eb="5">
      <t>ジギョウショ</t>
    </rPh>
    <rPh sb="5" eb="6">
      <t>スウ</t>
    </rPh>
    <rPh sb="7" eb="9">
      <t>チク</t>
    </rPh>
    <rPh sb="9" eb="10">
      <t>ベツ</t>
    </rPh>
    <rPh sb="15" eb="18">
      <t>オオタワラ</t>
    </rPh>
    <rPh sb="18" eb="20">
      <t>チク</t>
    </rPh>
    <rPh sb="24" eb="25">
      <t>テン</t>
    </rPh>
    <rPh sb="26" eb="27">
      <t>モット</t>
    </rPh>
    <rPh sb="28" eb="29">
      <t>オオ</t>
    </rPh>
    <rPh sb="31" eb="32">
      <t>ツ</t>
    </rPh>
    <rPh sb="34" eb="36">
      <t>カネダ</t>
    </rPh>
    <rPh sb="36" eb="38">
      <t>チク</t>
    </rPh>
    <phoneticPr fontId="28"/>
  </si>
  <si>
    <t>　　平成19年調査に比べ市全体で238店、26.5％減となっており、地区別の事業所数では</t>
    <rPh sb="2" eb="4">
      <t>ヘイセイ</t>
    </rPh>
    <rPh sb="6" eb="7">
      <t>ネン</t>
    </rPh>
    <rPh sb="7" eb="9">
      <t>チョウサ</t>
    </rPh>
    <rPh sb="10" eb="11">
      <t>クラ</t>
    </rPh>
    <rPh sb="12" eb="13">
      <t>シ</t>
    </rPh>
    <rPh sb="13" eb="15">
      <t>ゼンタイ</t>
    </rPh>
    <rPh sb="19" eb="20">
      <t>テン</t>
    </rPh>
    <rPh sb="26" eb="27">
      <t>ゲン</t>
    </rPh>
    <rPh sb="34" eb="36">
      <t>チク</t>
    </rPh>
    <rPh sb="36" eb="37">
      <t>ベツ</t>
    </rPh>
    <rPh sb="38" eb="41">
      <t>ジギョウショ</t>
    </rPh>
    <phoneticPr fontId="28"/>
  </si>
  <si>
    <t>　野崎地区316人となっている。</t>
    <rPh sb="8" eb="9">
      <t>ニン</t>
    </rPh>
    <phoneticPr fontId="28"/>
  </si>
  <si>
    <t>　　従業者数を地区別にみると、大田原地区が2,374人で最も多く、次いで金田地区427人、</t>
    <rPh sb="2" eb="5">
      <t>ジュウギョウシャ</t>
    </rPh>
    <rPh sb="5" eb="6">
      <t>スウ</t>
    </rPh>
    <rPh sb="7" eb="9">
      <t>チク</t>
    </rPh>
    <rPh sb="9" eb="10">
      <t>ベツ</t>
    </rPh>
    <rPh sb="15" eb="18">
      <t>オオタワラ</t>
    </rPh>
    <rPh sb="18" eb="20">
      <t>チク</t>
    </rPh>
    <rPh sb="26" eb="27">
      <t>ニン</t>
    </rPh>
    <rPh sb="28" eb="29">
      <t>モット</t>
    </rPh>
    <rPh sb="30" eb="31">
      <t>オオ</t>
    </rPh>
    <rPh sb="33" eb="34">
      <t>ツ</t>
    </rPh>
    <rPh sb="36" eb="38">
      <t>カネダ</t>
    </rPh>
    <phoneticPr fontId="28"/>
  </si>
  <si>
    <t>　区で減少している。特に黒羽地区で42.6％、須賀川地区で37.5％減となっている。</t>
    <rPh sb="3" eb="5">
      <t>ゲンショウ</t>
    </rPh>
    <rPh sb="10" eb="11">
      <t>トク</t>
    </rPh>
    <rPh sb="12" eb="14">
      <t>クロバネ</t>
    </rPh>
    <rPh sb="14" eb="16">
      <t>チク</t>
    </rPh>
    <rPh sb="23" eb="26">
      <t>スカガワ</t>
    </rPh>
    <rPh sb="26" eb="28">
      <t>チク</t>
    </rPh>
    <rPh sb="34" eb="35">
      <t>ゲン</t>
    </rPh>
    <phoneticPr fontId="28"/>
  </si>
  <si>
    <t>　　年間商品販売額を地区別にみると、大田原地区が667億7,056万円で最も多く、次いで野</t>
    <rPh sb="2" eb="4">
      <t>ネンカン</t>
    </rPh>
    <rPh sb="4" eb="6">
      <t>ショウヒン</t>
    </rPh>
    <rPh sb="6" eb="8">
      <t>ハンバイ</t>
    </rPh>
    <rPh sb="8" eb="9">
      <t>ガク</t>
    </rPh>
    <rPh sb="10" eb="12">
      <t>チク</t>
    </rPh>
    <rPh sb="12" eb="13">
      <t>ベツ</t>
    </rPh>
    <rPh sb="18" eb="21">
      <t>オオタワラ</t>
    </rPh>
    <rPh sb="21" eb="23">
      <t>チク</t>
    </rPh>
    <rPh sb="27" eb="28">
      <t>オク</t>
    </rPh>
    <rPh sb="33" eb="35">
      <t>マンエン</t>
    </rPh>
    <rPh sb="36" eb="37">
      <t>モット</t>
    </rPh>
    <rPh sb="38" eb="39">
      <t>オオ</t>
    </rPh>
    <rPh sb="41" eb="42">
      <t>ツ</t>
    </rPh>
    <phoneticPr fontId="28"/>
  </si>
  <si>
    <t>　崎地区が157億4,574万円、金田地区が136億7,336蔓延となっている。</t>
    <rPh sb="8" eb="9">
      <t>オク</t>
    </rPh>
    <rPh sb="14" eb="16">
      <t>マンエン</t>
    </rPh>
    <rPh sb="17" eb="19">
      <t>カネダ</t>
    </rPh>
    <rPh sb="19" eb="21">
      <t>チク</t>
    </rPh>
    <rPh sb="25" eb="26">
      <t>オク</t>
    </rPh>
    <rPh sb="31" eb="33">
      <t>マンエン</t>
    </rPh>
    <phoneticPr fontId="28"/>
  </si>
  <si>
    <t>　　平成19年調査と比べ市全体で137億9,158万円、10.7％減となっており、金田地区、親園</t>
    <rPh sb="2" eb="4">
      <t>ヘイセイ</t>
    </rPh>
    <rPh sb="6" eb="7">
      <t>ネン</t>
    </rPh>
    <rPh sb="7" eb="9">
      <t>チョウサ</t>
    </rPh>
    <rPh sb="10" eb="11">
      <t>クラ</t>
    </rPh>
    <rPh sb="12" eb="13">
      <t>シ</t>
    </rPh>
    <rPh sb="13" eb="15">
      <t>ゼンタイ</t>
    </rPh>
    <rPh sb="19" eb="20">
      <t>オク</t>
    </rPh>
    <rPh sb="25" eb="27">
      <t>マンエン</t>
    </rPh>
    <rPh sb="33" eb="34">
      <t>ゲン</t>
    </rPh>
    <rPh sb="41" eb="43">
      <t>カネダ</t>
    </rPh>
    <rPh sb="43" eb="45">
      <t>チク</t>
    </rPh>
    <phoneticPr fontId="28"/>
  </si>
  <si>
    <t>　地区、湯津上地区、川西地区では増加し、それ以外の地区で減少している。</t>
    <rPh sb="4" eb="7">
      <t>ユヅカミ</t>
    </rPh>
    <rPh sb="7" eb="9">
      <t>チク</t>
    </rPh>
    <rPh sb="10" eb="12">
      <t>カワニシ</t>
    </rPh>
    <rPh sb="12" eb="14">
      <t>チク</t>
    </rPh>
    <rPh sb="16" eb="18">
      <t>ゾウカ</t>
    </rPh>
    <rPh sb="22" eb="24">
      <t>イガイ</t>
    </rPh>
    <rPh sb="25" eb="27">
      <t>チク</t>
    </rPh>
    <rPh sb="28" eb="30">
      <t>ゲンショウ</t>
    </rPh>
    <phoneticPr fontId="28"/>
  </si>
  <si>
    <t>（単位：万円、㎡、台）</t>
    <phoneticPr fontId="1"/>
  </si>
  <si>
    <t>（単位：人、万円）</t>
    <phoneticPr fontId="1"/>
  </si>
  <si>
    <t>（単位：店）</t>
    <rPh sb="4" eb="5">
      <t>ミセ</t>
    </rPh>
    <phoneticPr fontId="1"/>
  </si>
  <si>
    <t>　　（３）年間商品販売額・・・・・・・・・・・・・・・・・・・・・</t>
    <rPh sb="5" eb="7">
      <t>ネンカン</t>
    </rPh>
    <rPh sb="7" eb="9">
      <t>ショウヒン</t>
    </rPh>
    <rPh sb="9" eb="11">
      <t>ハンバイ</t>
    </rPh>
    <rPh sb="11" eb="12">
      <t>ガク</t>
    </rPh>
    <phoneticPr fontId="4"/>
  </si>
  <si>
    <t>　　（２）従業者数・・・・・・・・・・・・・・・・・・・・・・・・</t>
    <rPh sb="5" eb="6">
      <t>ジュウ</t>
    </rPh>
    <phoneticPr fontId="4"/>
  </si>
  <si>
    <t>　　県内１４市及び那須地区商業統計表・・・・・・・・・・・・・</t>
    <rPh sb="13" eb="15">
      <t>ショウギョウ</t>
    </rPh>
    <phoneticPr fontId="4"/>
  </si>
  <si>
    <t>Ⅲ 統計表</t>
    <rPh sb="2" eb="5">
      <t>トウケイヒョウ</t>
    </rPh>
    <phoneticPr fontId="4"/>
  </si>
  <si>
    <t>参　　考</t>
    <rPh sb="0" eb="1">
      <t>サン</t>
    </rPh>
    <rPh sb="3" eb="4">
      <t>コウ</t>
    </rPh>
    <phoneticPr fontId="1"/>
  </si>
  <si>
    <t>県内１４市及び那須地区商業統計表</t>
    <rPh sb="0" eb="2">
      <t>ケンナイ</t>
    </rPh>
    <rPh sb="4" eb="5">
      <t>シ</t>
    </rPh>
    <rPh sb="5" eb="6">
      <t>オヨ</t>
    </rPh>
    <rPh sb="7" eb="9">
      <t>ナス</t>
    </rPh>
    <rPh sb="9" eb="11">
      <t>チク</t>
    </rPh>
    <rPh sb="11" eb="13">
      <t>ショウギョウ</t>
    </rPh>
    <rPh sb="13" eb="15">
      <t>トウケイ</t>
    </rPh>
    <rPh sb="15" eb="16">
      <t>ヒョウ</t>
    </rPh>
    <phoneticPr fontId="28"/>
  </si>
  <si>
    <t>１７</t>
    <phoneticPr fontId="4"/>
  </si>
  <si>
    <t>１８</t>
    <phoneticPr fontId="1"/>
  </si>
  <si>
    <t>１９</t>
    <phoneticPr fontId="1"/>
  </si>
  <si>
    <t>２４</t>
    <phoneticPr fontId="4"/>
  </si>
  <si>
    <t>２５</t>
    <phoneticPr fontId="4"/>
  </si>
  <si>
    <t>２６</t>
    <phoneticPr fontId="4"/>
  </si>
  <si>
    <t xml:space="preserve">  １</t>
    <phoneticPr fontId="4"/>
  </si>
  <si>
    <t>　７</t>
    <phoneticPr fontId="4"/>
  </si>
  <si>
    <t>（1）産業別構成</t>
  </si>
  <si>
    <t>　年間商品販売額は、1,154億5,969万円です。 卸売業、小売業別に年間商品販売額をみ</t>
    <rPh sb="1" eb="3">
      <t>ネンカン</t>
    </rPh>
    <rPh sb="3" eb="5">
      <t>ショウヒン</t>
    </rPh>
    <rPh sb="5" eb="7">
      <t>ハンバイ</t>
    </rPh>
    <rPh sb="7" eb="8">
      <t>ガク</t>
    </rPh>
    <rPh sb="15" eb="16">
      <t>オク</t>
    </rPh>
    <rPh sb="21" eb="23">
      <t>マンエン</t>
    </rPh>
    <phoneticPr fontId="4"/>
  </si>
  <si>
    <t>ると、卸売業は、509億3,030万円(構成比44.1％)、小売業は645億2,939万円(同55.9％)と</t>
    <rPh sb="11" eb="12">
      <t>オク</t>
    </rPh>
    <phoneticPr fontId="4"/>
  </si>
  <si>
    <t>なっています。</t>
  </si>
  <si>
    <t>料卸売業（39億9,895万円、構成比3.5%）の順になっています。</t>
    <rPh sb="0" eb="1">
      <t>リョウ</t>
    </rPh>
    <phoneticPr fontId="1"/>
  </si>
  <si>
    <t>構成比5.7％）の順になっています。</t>
  </si>
  <si>
    <t>（２）１事業所あたりの年間商品販売額</t>
    <rPh sb="4" eb="7">
      <t>ジギョウショ</t>
    </rPh>
    <rPh sb="11" eb="13">
      <t>ネンカン</t>
    </rPh>
    <rPh sb="13" eb="15">
      <t>ショウヒン</t>
    </rPh>
    <rPh sb="15" eb="17">
      <t>ハンバイ</t>
    </rPh>
    <rPh sb="17" eb="18">
      <t>ガク</t>
    </rPh>
    <phoneticPr fontId="4"/>
  </si>
  <si>
    <t>　１事業所あたりの年間商品販売額は1億7,494万円です。卸売業の１事業所当たりの</t>
    <rPh sb="2" eb="5">
      <t>ジギョウショ</t>
    </rPh>
    <rPh sb="9" eb="11">
      <t>ネンカン</t>
    </rPh>
    <rPh sb="11" eb="13">
      <t>ショウヒン</t>
    </rPh>
    <rPh sb="13" eb="15">
      <t>ハンバイ</t>
    </rPh>
    <rPh sb="15" eb="16">
      <t>ガク</t>
    </rPh>
    <rPh sb="18" eb="19">
      <t>オク</t>
    </rPh>
    <rPh sb="24" eb="26">
      <t>マンエン</t>
    </rPh>
    <phoneticPr fontId="4"/>
  </si>
  <si>
    <t>年間商品販売額は、４億8,971万円で、業種別にみると、化学製品卸売業が7億9,513万円</t>
    <phoneticPr fontId="4"/>
  </si>
  <si>
    <t>で最も高く、次いで、農畜産物・水産物卸売業が6億8,103万円となっています。</t>
    <phoneticPr fontId="1"/>
  </si>
  <si>
    <t>　小売業の1事業所当たりの年間商品販売額は1億1,606万円で、業種別にみると、各種食</t>
    <phoneticPr fontId="1"/>
  </si>
  <si>
    <t>　従業者1人あたりの年間商品販売額は2,942万円です。卸売業の従業者１人あたりの年間</t>
    <rPh sb="1" eb="4">
      <t>ジュウギョウシャ</t>
    </rPh>
    <rPh sb="5" eb="6">
      <t>ニン</t>
    </rPh>
    <rPh sb="10" eb="12">
      <t>ネンカン</t>
    </rPh>
    <rPh sb="12" eb="14">
      <t>ショウヒン</t>
    </rPh>
    <rPh sb="14" eb="16">
      <t>ハンバイ</t>
    </rPh>
    <rPh sb="16" eb="17">
      <t>ガク</t>
    </rPh>
    <rPh sb="23" eb="25">
      <t>マンエン</t>
    </rPh>
    <phoneticPr fontId="4"/>
  </si>
  <si>
    <t>商品販売額は8,706万円で、業種別にみると、化学製品卸売業が1億8,709万円で最も高く、</t>
    <phoneticPr fontId="1"/>
  </si>
  <si>
    <t>次いで、その他の機械器具卸売業が1億3,043万円となっています。</t>
    <phoneticPr fontId="1"/>
  </si>
  <si>
    <t>　業種別に構成比をみると、卸売業は、農畜産物・水産卸売業（170億2,563万円、構成比</t>
    <phoneticPr fontId="1"/>
  </si>
  <si>
    <t>14.7%）が最も高く、医薬品・化粧品等卸売業（46億9,350万円、構成比4.1％）、建築材</t>
    <phoneticPr fontId="1"/>
  </si>
  <si>
    <t>　小売業は、燃料小売業が（116億8,725万円、構成比10.1％）が最も高く、各種食料品</t>
    <phoneticPr fontId="1"/>
  </si>
  <si>
    <t>小売業（76億1,952万円、構成比6.6％）、その他の飲食料品小売業（65億4,964万円、</t>
    <phoneticPr fontId="1"/>
  </si>
  <si>
    <t>料品小売業が4億103万円で最も高く、次いで燃料小売業が2億9,967万円となっています。</t>
    <phoneticPr fontId="1"/>
  </si>
  <si>
    <t>（３） 従業者１人あたりの年間商品販売額</t>
    <rPh sb="4" eb="7">
      <t>ジュウギョウシャ</t>
    </rPh>
    <rPh sb="8" eb="9">
      <t>ニン</t>
    </rPh>
    <rPh sb="13" eb="15">
      <t>ネンカン</t>
    </rPh>
    <rPh sb="15" eb="17">
      <t>ショウヒン</t>
    </rPh>
    <rPh sb="17" eb="19">
      <t>ハンバイ</t>
    </rPh>
    <rPh sb="19" eb="20">
      <t>ガク</t>
    </rPh>
    <phoneticPr fontId="4"/>
  </si>
  <si>
    <t>事業所数(店)</t>
    <rPh sb="0" eb="3">
      <t>ジギョウショ</t>
    </rPh>
    <rPh sb="3" eb="4">
      <t>スウ</t>
    </rPh>
    <rPh sb="5" eb="6">
      <t>ミセ</t>
    </rPh>
    <phoneticPr fontId="28"/>
  </si>
  <si>
    <t>　　（２）１事業所あたりの年間商品販売額・・・・・・・・・・・・・</t>
    <rPh sb="6" eb="8">
      <t>ジギョウ</t>
    </rPh>
    <rPh sb="8" eb="9">
      <t>ショ</t>
    </rPh>
    <rPh sb="13" eb="15">
      <t>ネンカン</t>
    </rPh>
    <rPh sb="15" eb="17">
      <t>ショウヒン</t>
    </rPh>
    <rPh sb="17" eb="19">
      <t>ハンバイ</t>
    </rPh>
    <rPh sb="19" eb="20">
      <t>ガク</t>
    </rPh>
    <phoneticPr fontId="4"/>
  </si>
  <si>
    <t>　　（３）従業者１人あたりの年間商品販売額・・・・・・・・・・・・</t>
    <rPh sb="5" eb="8">
      <t>ジュウギョウシャ</t>
    </rPh>
    <rPh sb="9" eb="10">
      <t>ニン</t>
    </rPh>
    <rPh sb="14" eb="16">
      <t>ネンカン</t>
    </rPh>
    <rPh sb="16" eb="18">
      <t>ショウヒン</t>
    </rPh>
    <rPh sb="18" eb="20">
      <t>ハンバイ</t>
    </rPh>
    <rPh sb="20" eb="21">
      <t>ガク</t>
    </rPh>
    <phoneticPr fontId="4"/>
  </si>
  <si>
    <t>　　（１）事業所数・・・・・・・・・・・・・・・・・・・・・・・</t>
    <rPh sb="5" eb="8">
      <t>ジギョウショ</t>
    </rPh>
    <rPh sb="8" eb="9">
      <t>スウ</t>
    </rPh>
    <phoneticPr fontId="4"/>
  </si>
  <si>
    <t xml:space="preserve"> 　であって、一般的に卸売業、小売業といわれる事業所</t>
    <rPh sb="7" eb="10">
      <t>イッパンテキ</t>
    </rPh>
    <rPh sb="11" eb="14">
      <t>オロシウリギョウ</t>
    </rPh>
    <rPh sb="15" eb="18">
      <t>コウリギョウ</t>
    </rPh>
    <rPh sb="23" eb="26">
      <t>ジギョウショ</t>
    </rPh>
    <phoneticPr fontId="4"/>
  </si>
  <si>
    <t>　(2)　卸売業(主として次の業務を行う事業所)</t>
    <rPh sb="5" eb="8">
      <t>オロシウリギョウ</t>
    </rPh>
    <rPh sb="9" eb="10">
      <t>シュ</t>
    </rPh>
    <rPh sb="13" eb="14">
      <t>ツギ</t>
    </rPh>
    <rPh sb="15" eb="17">
      <t>ギョウム</t>
    </rPh>
    <rPh sb="18" eb="19">
      <t>オコナ</t>
    </rPh>
    <rPh sb="20" eb="23">
      <t>ジギョウショ</t>
    </rPh>
    <phoneticPr fontId="4"/>
  </si>
  <si>
    <t>　　ア　小売業者又は他の卸売業者に商品を販売する事業所</t>
    <rPh sb="4" eb="7">
      <t>コウリギョウ</t>
    </rPh>
    <rPh sb="7" eb="8">
      <t>シャ</t>
    </rPh>
    <rPh sb="8" eb="9">
      <t>マタ</t>
    </rPh>
    <rPh sb="10" eb="11">
      <t>タ</t>
    </rPh>
    <rPh sb="12" eb="13">
      <t>オロシ</t>
    </rPh>
    <rPh sb="13" eb="14">
      <t>ウ</t>
    </rPh>
    <rPh sb="14" eb="16">
      <t>ギョウシャ</t>
    </rPh>
    <rPh sb="17" eb="19">
      <t>ショウヒン</t>
    </rPh>
    <rPh sb="20" eb="22">
      <t>ハンバイ</t>
    </rPh>
    <rPh sb="24" eb="27">
      <t>ジギョウショ</t>
    </rPh>
    <phoneticPr fontId="4"/>
  </si>
  <si>
    <t>　　　 等)に業務用として商品を大量又は多額に販売する事業所</t>
    <rPh sb="7" eb="10">
      <t>ギョウムヨウ</t>
    </rPh>
    <rPh sb="13" eb="15">
      <t>ショウヒン</t>
    </rPh>
    <rPh sb="16" eb="18">
      <t>タイリョウ</t>
    </rPh>
    <rPh sb="18" eb="19">
      <t>マタ</t>
    </rPh>
    <rPh sb="20" eb="21">
      <t>タ</t>
    </rPh>
    <rPh sb="21" eb="22">
      <t>ガク</t>
    </rPh>
    <rPh sb="23" eb="25">
      <t>ハンバイ</t>
    </rPh>
    <rPh sb="27" eb="30">
      <t>ジギョウショ</t>
    </rPh>
    <phoneticPr fontId="4"/>
  </si>
  <si>
    <t>　　ア　個人(個人経営の農林漁家への販売を含む)又は家庭用消費者のために商品を販売する</t>
    <rPh sb="4" eb="6">
      <t>コジン</t>
    </rPh>
    <rPh sb="7" eb="9">
      <t>コジン</t>
    </rPh>
    <rPh sb="9" eb="11">
      <t>ケイエイ</t>
    </rPh>
    <rPh sb="12" eb="14">
      <t>ノウリン</t>
    </rPh>
    <rPh sb="14" eb="16">
      <t>ギョカ</t>
    </rPh>
    <rPh sb="18" eb="20">
      <t>ハンバイ</t>
    </rPh>
    <rPh sb="21" eb="22">
      <t>フク</t>
    </rPh>
    <rPh sb="24" eb="25">
      <t>マタ</t>
    </rPh>
    <rPh sb="26" eb="29">
      <t>カテイヨウ</t>
    </rPh>
    <rPh sb="29" eb="32">
      <t>ショウヒシャ</t>
    </rPh>
    <rPh sb="36" eb="38">
      <t>ショウヒン</t>
    </rPh>
    <rPh sb="39" eb="41">
      <t>ハンバイ</t>
    </rPh>
    <phoneticPr fontId="4"/>
  </si>
  <si>
    <t>　　　事業所</t>
    <phoneticPr fontId="1"/>
  </si>
  <si>
    <t>　小売業の従業者１人あたりの年間商品販売額は、1,933万円で、業種別にみると、燃料</t>
    <rPh sb="1" eb="4">
      <t>コウリギョウ</t>
    </rPh>
    <rPh sb="5" eb="8">
      <t>ジュウギョウシャ</t>
    </rPh>
    <rPh sb="9" eb="10">
      <t>ニン</t>
    </rPh>
    <rPh sb="14" eb="16">
      <t>ネンカン</t>
    </rPh>
    <rPh sb="16" eb="18">
      <t>ショウヒン</t>
    </rPh>
    <rPh sb="18" eb="20">
      <t>ハンバイ</t>
    </rPh>
    <rPh sb="20" eb="21">
      <t>ガク</t>
    </rPh>
    <rPh sb="28" eb="30">
      <t>マンエン</t>
    </rPh>
    <rPh sb="32" eb="34">
      <t>ギョウシュ</t>
    </rPh>
    <rPh sb="34" eb="35">
      <t>ベツ</t>
    </rPh>
    <rPh sb="40" eb="42">
      <t>ネンリョウ</t>
    </rPh>
    <phoneticPr fontId="1"/>
  </si>
  <si>
    <t>小売業が4,478万円で最も高く、次いで、機械器具小売業（自動車、自転車を除く）が</t>
    <rPh sb="0" eb="3">
      <t>コウリギョウ</t>
    </rPh>
    <rPh sb="9" eb="11">
      <t>マンエン</t>
    </rPh>
    <rPh sb="12" eb="13">
      <t>モット</t>
    </rPh>
    <rPh sb="14" eb="15">
      <t>タカ</t>
    </rPh>
    <rPh sb="17" eb="18">
      <t>ツ</t>
    </rPh>
    <rPh sb="21" eb="23">
      <t>キカイ</t>
    </rPh>
    <rPh sb="23" eb="25">
      <t>キグ</t>
    </rPh>
    <rPh sb="25" eb="28">
      <t>コウリギョウ</t>
    </rPh>
    <rPh sb="29" eb="31">
      <t>ジドウ</t>
    </rPh>
    <rPh sb="31" eb="32">
      <t>シャ</t>
    </rPh>
    <rPh sb="33" eb="36">
      <t>ジテンシャ</t>
    </rPh>
    <rPh sb="37" eb="38">
      <t>ノゾ</t>
    </rPh>
    <phoneticPr fontId="1"/>
  </si>
  <si>
    <t>3,286万円となっています。</t>
    <rPh sb="5" eb="7">
      <t>マンエン</t>
    </rPh>
    <phoneticPr fontId="1"/>
  </si>
  <si>
    <t>　　平成19年調査に比べ、市全体で1,857人、32.1％減となっており、両郷地区を除いた地</t>
    <rPh sb="2" eb="4">
      <t>ヘイセイ</t>
    </rPh>
    <rPh sb="6" eb="7">
      <t>ネン</t>
    </rPh>
    <rPh sb="7" eb="9">
      <t>チョウサ</t>
    </rPh>
    <rPh sb="10" eb="11">
      <t>クラ</t>
    </rPh>
    <rPh sb="13" eb="14">
      <t>シ</t>
    </rPh>
    <rPh sb="14" eb="16">
      <t>ゼンタイ</t>
    </rPh>
    <rPh sb="22" eb="23">
      <t>ニン</t>
    </rPh>
    <rPh sb="29" eb="30">
      <t>ゲン</t>
    </rPh>
    <rPh sb="37" eb="39">
      <t>リョウゴウ</t>
    </rPh>
    <rPh sb="39" eb="41">
      <t>チク</t>
    </rPh>
    <phoneticPr fontId="28"/>
  </si>
  <si>
    <t>　小売業の売場面積は98,817㎡で、１事業所あたりの売場面積は平均178㎡であり、</t>
    <rPh sb="1" eb="4">
      <t>コウリギョウ</t>
    </rPh>
    <rPh sb="5" eb="7">
      <t>ウリバ</t>
    </rPh>
    <rPh sb="7" eb="9">
      <t>メンセキ</t>
    </rPh>
    <phoneticPr fontId="4"/>
  </si>
  <si>
    <t>事業所数660店、従業者数3,924人、年間商品販売額1,154億5,969万円となりました。</t>
    <rPh sb="24" eb="25">
      <t>ハン</t>
    </rPh>
    <rPh sb="32" eb="33">
      <t>オク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</si>
</sst>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76" formatCode="0;&quot;△ &quot;0"/>
    <numFmt numFmtId="177" formatCode="0.0;&quot;△ &quot;0.0"/>
    <numFmt numFmtId="178" formatCode="0.0_ "/>
    <numFmt numFmtId="179" formatCode="#,##0;&quot;△ &quot;#,##0"/>
    <numFmt numFmtId="180" formatCode="#,##0.0;&quot;△ &quot;#,##0.0"/>
    <numFmt numFmtId="181" formatCode="0.000%"/>
    <numFmt numFmtId="182" formatCode="0_ "/>
    <numFmt numFmtId="183" formatCode="#,##0_ "/>
    <numFmt numFmtId="184" formatCode="#,##0.0_);[Red]\(#,##0.0\)"/>
    <numFmt numFmtId="185" formatCode="0.0_);[Red]\(0.0\)"/>
    <numFmt numFmtId="186" formatCode="0_);[Red]\(0\)"/>
    <numFmt numFmtId="187" formatCode="#,##0.0"/>
  </numFmts>
  <fonts count="47">
    <font>
      <sz val="11"/>
      <color theme="1"/>
      <name val="ＭＳ Ｐゴシック"/>
      <family val="2"/>
      <charset val="128"/>
      <scheme val="minor"/>
    </font>
    <font>
      <sz val="6"/>
      <name val="ＭＳ Ｐゴシック"/>
      <family val="2"/>
      <charset val="128"/>
      <scheme val="minor"/>
    </font>
    <font>
      <sz val="11.3"/>
      <name val="ＭＳ 明朝"/>
      <family val="1"/>
      <charset val="128"/>
    </font>
    <font>
      <sz val="48"/>
      <name val="ＭＳ 明朝"/>
      <family val="1"/>
      <charset val="128"/>
    </font>
    <font>
      <sz val="6"/>
      <name val="ＭＳ 明朝"/>
      <family val="1"/>
      <charset val="128"/>
    </font>
    <font>
      <sz val="40"/>
      <name val="ＭＳ 明朝"/>
      <family val="1"/>
      <charset val="128"/>
    </font>
    <font>
      <sz val="24"/>
      <name val="ＭＳ 明朝"/>
      <family val="1"/>
      <charset val="128"/>
    </font>
    <font>
      <sz val="10.8"/>
      <name val="ＭＳ 明朝"/>
      <family val="1"/>
      <charset val="128"/>
    </font>
    <font>
      <sz val="13"/>
      <name val="ＭＳ 明朝"/>
      <family val="1"/>
      <charset val="128"/>
    </font>
    <font>
      <sz val="12"/>
      <name val="ＭＳ 明朝"/>
      <family val="1"/>
      <charset val="128"/>
    </font>
    <font>
      <sz val="14"/>
      <name val="ＭＳ 明朝"/>
      <family val="1"/>
      <charset val="128"/>
    </font>
    <font>
      <sz val="18"/>
      <name val="ＭＳ 明朝"/>
      <family val="1"/>
      <charset val="128"/>
    </font>
    <font>
      <sz val="11"/>
      <name val="ＭＳ 明朝"/>
      <family val="1"/>
      <charset val="128"/>
    </font>
    <font>
      <sz val="16"/>
      <name val="ＭＳ 明朝"/>
      <family val="1"/>
      <charset val="128"/>
    </font>
    <font>
      <sz val="12"/>
      <color rgb="FFFF0000"/>
      <name val="ＭＳ 明朝"/>
      <family val="1"/>
      <charset val="128"/>
    </font>
    <font>
      <sz val="9.6"/>
      <name val="ＭＳ 明朝"/>
      <family val="1"/>
      <charset val="128"/>
    </font>
    <font>
      <b/>
      <sz val="9.6"/>
      <name val="ＭＳ 明朝"/>
      <family val="1"/>
      <charset val="128"/>
    </font>
    <font>
      <sz val="10"/>
      <name val="ＭＳ 明朝"/>
      <family val="1"/>
      <charset val="128"/>
    </font>
    <font>
      <sz val="9"/>
      <name val="ＭＳ 明朝"/>
      <family val="1"/>
      <charset val="128"/>
    </font>
    <font>
      <sz val="8"/>
      <name val="ＭＳ 明朝"/>
      <family val="1"/>
      <charset val="128"/>
    </font>
    <font>
      <sz val="9.1"/>
      <name val="ＭＳ 明朝"/>
      <family val="1"/>
      <charset val="128"/>
    </font>
    <font>
      <sz val="10"/>
      <color rgb="FFFF0000"/>
      <name val="ＭＳ 明朝"/>
      <family val="1"/>
      <charset val="128"/>
    </font>
    <font>
      <sz val="11"/>
      <color rgb="FFFF0000"/>
      <name val="ＭＳ 明朝"/>
      <family val="1"/>
      <charset val="128"/>
    </font>
    <font>
      <sz val="9"/>
      <color rgb="FFFF0000"/>
      <name val="ＭＳ 明朝"/>
      <family val="1"/>
      <charset val="128"/>
    </font>
    <font>
      <sz val="9.1"/>
      <color rgb="FFFF0000"/>
      <name val="ＭＳ 明朝"/>
      <family val="1"/>
      <charset val="128"/>
    </font>
    <font>
      <sz val="16"/>
      <name val="ＭＳ Ｐ明朝"/>
      <family val="1"/>
      <charset val="128"/>
    </font>
    <font>
      <sz val="12"/>
      <name val="ＭＳ Ｐ明朝"/>
      <family val="1"/>
      <charset val="128"/>
    </font>
    <font>
      <sz val="11"/>
      <color theme="1"/>
      <name val="ＭＳ Ｐゴシック"/>
      <family val="3"/>
      <charset val="128"/>
      <scheme val="minor"/>
    </font>
    <font>
      <sz val="6"/>
      <name val="ＭＳ Ｐゴシック"/>
      <family val="3"/>
      <charset val="128"/>
    </font>
    <font>
      <sz val="14"/>
      <color theme="1"/>
      <name val="ＭＳ Ｐゴシック"/>
      <family val="3"/>
      <charset val="128"/>
      <scheme val="minor"/>
    </font>
    <font>
      <b/>
      <sz val="11"/>
      <color theme="1"/>
      <name val="ＭＳ Ｐゴシック"/>
      <family val="3"/>
      <charset val="128"/>
      <scheme val="minor"/>
    </font>
    <font>
      <b/>
      <sz val="12"/>
      <name val="ＭＳ 明朝"/>
      <family val="1"/>
      <charset val="128"/>
    </font>
    <font>
      <b/>
      <sz val="10"/>
      <name val="ＭＳ 明朝"/>
      <family val="1"/>
      <charset val="128"/>
    </font>
    <font>
      <sz val="9.5"/>
      <name val="ＭＳ 明朝"/>
      <family val="1"/>
      <charset val="128"/>
    </font>
    <font>
      <b/>
      <sz val="9.5"/>
      <name val="ＭＳ 明朝"/>
      <family val="1"/>
      <charset val="128"/>
    </font>
    <font>
      <sz val="7.5"/>
      <name val="ＭＳ 明朝"/>
      <family val="1"/>
      <charset val="128"/>
    </font>
    <font>
      <sz val="11"/>
      <name val="ＭＳ Ｐゴシック"/>
      <family val="2"/>
      <charset val="128"/>
      <scheme val="minor"/>
    </font>
    <font>
      <sz val="12"/>
      <color theme="1"/>
      <name val="ＭＳ 明朝"/>
      <family val="1"/>
      <charset val="128"/>
    </font>
    <font>
      <sz val="12"/>
      <color theme="1"/>
      <name val="ＭＳ Ｐゴシック"/>
      <family val="2"/>
      <charset val="128"/>
      <scheme val="minor"/>
    </font>
    <font>
      <sz val="16"/>
      <color theme="1"/>
      <name val="ＭＳ 明朝"/>
      <family val="1"/>
      <charset val="128"/>
    </font>
    <font>
      <sz val="14"/>
      <color theme="1"/>
      <name val="ＭＳ 明朝"/>
      <family val="1"/>
      <charset val="128"/>
    </font>
    <font>
      <sz val="11"/>
      <color theme="1"/>
      <name val="ＭＳ 明朝"/>
      <family val="1"/>
      <charset val="128"/>
    </font>
    <font>
      <sz val="13"/>
      <color theme="1"/>
      <name val="ＭＳ Ｐゴシック"/>
      <family val="3"/>
      <charset val="128"/>
      <scheme val="minor"/>
    </font>
    <font>
      <sz val="13"/>
      <color theme="1"/>
      <name val="ＭＳ 明朝"/>
      <family val="1"/>
      <charset val="128"/>
    </font>
    <font>
      <sz val="14"/>
      <color theme="1"/>
      <name val="ＭＳ Ｐゴシック"/>
      <family val="2"/>
      <charset val="128"/>
      <scheme val="minor"/>
    </font>
    <font>
      <sz val="16"/>
      <color theme="1"/>
      <name val="ＭＳ Ｐゴシック"/>
      <family val="3"/>
      <charset val="128"/>
      <scheme val="minor"/>
    </font>
    <font>
      <sz val="9.6"/>
      <color rgb="FFA1A1A1"/>
      <name val="ＭＳ 明朝"/>
      <family val="1"/>
      <charset val="128"/>
    </font>
  </fonts>
  <fills count="2">
    <fill>
      <patternFill patternType="none"/>
    </fill>
    <fill>
      <patternFill patternType="gray125"/>
    </fill>
  </fills>
  <borders count="3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double">
        <color indexed="64"/>
      </left>
      <right style="thin">
        <color indexed="64"/>
      </right>
      <top/>
      <bottom/>
      <diagonal/>
    </border>
    <border>
      <left style="thin">
        <color indexed="64"/>
      </left>
      <right style="double">
        <color indexed="64"/>
      </right>
      <top style="thin">
        <color indexed="64"/>
      </top>
      <bottom style="thin">
        <color indexed="64"/>
      </bottom>
      <diagonal/>
    </border>
  </borders>
  <cellStyleXfs count="8">
    <xf numFmtId="0" fontId="0" fillId="0" borderId="0">
      <alignment vertical="center"/>
    </xf>
    <xf numFmtId="0" fontId="2" fillId="0" borderId="0"/>
    <xf numFmtId="0" fontId="15" fillId="0" borderId="0"/>
    <xf numFmtId="38" fontId="16" fillId="0" borderId="0" applyFont="0" applyFill="0" applyBorder="0" applyAlignment="0" applyProtection="0"/>
    <xf numFmtId="9" fontId="16" fillId="0" borderId="0" applyFont="0" applyFill="0" applyBorder="0" applyAlignment="0" applyProtection="0"/>
    <xf numFmtId="0" fontId="27" fillId="0" borderId="0">
      <alignment vertical="center"/>
    </xf>
    <xf numFmtId="9" fontId="27" fillId="0" borderId="0" applyFont="0" applyFill="0" applyBorder="0" applyAlignment="0" applyProtection="0">
      <alignment vertical="center"/>
    </xf>
    <xf numFmtId="38" fontId="27" fillId="0" borderId="0" applyFont="0" applyFill="0" applyBorder="0" applyAlignment="0" applyProtection="0">
      <alignment vertical="center"/>
    </xf>
  </cellStyleXfs>
  <cellXfs count="588">
    <xf numFmtId="0" fontId="0" fillId="0" borderId="0" xfId="0">
      <alignment vertical="center"/>
    </xf>
    <xf numFmtId="0" fontId="2" fillId="0" borderId="0" xfId="1" applyAlignment="1">
      <alignment vertical="center"/>
    </xf>
    <xf numFmtId="0" fontId="5" fillId="0" borderId="0" xfId="1" applyFont="1" applyAlignment="1">
      <alignment vertical="center"/>
    </xf>
    <xf numFmtId="0" fontId="2" fillId="0" borderId="0" xfId="1"/>
    <xf numFmtId="0" fontId="9" fillId="0" borderId="0" xfId="1" applyFont="1"/>
    <xf numFmtId="0" fontId="10" fillId="0" borderId="0" xfId="1" applyNumberFormat="1" applyFont="1" applyAlignment="1">
      <alignment vertical="center"/>
    </xf>
    <xf numFmtId="0" fontId="12" fillId="0" borderId="0" xfId="1" applyFont="1" applyAlignment="1">
      <alignment vertical="center"/>
    </xf>
    <xf numFmtId="0" fontId="9" fillId="0" borderId="0" xfId="1" applyFont="1" applyAlignment="1">
      <alignment vertical="center"/>
    </xf>
    <xf numFmtId="49" fontId="9" fillId="0" borderId="0" xfId="1" applyNumberFormat="1" applyFont="1" applyAlignment="1">
      <alignment vertical="center"/>
    </xf>
    <xf numFmtId="0" fontId="9" fillId="0" borderId="0" xfId="1" applyNumberFormat="1" applyFont="1" applyAlignment="1">
      <alignment vertical="center"/>
    </xf>
    <xf numFmtId="49" fontId="10" fillId="0" borderId="0" xfId="1" applyNumberFormat="1" applyFont="1" applyAlignment="1">
      <alignment vertical="center"/>
    </xf>
    <xf numFmtId="0" fontId="9" fillId="0" borderId="0" xfId="1" applyFont="1" applyBorder="1"/>
    <xf numFmtId="0" fontId="9" fillId="0" borderId="0" xfId="1" applyNumberFormat="1" applyFont="1"/>
    <xf numFmtId="0" fontId="13" fillId="0" borderId="0" xfId="1" applyNumberFormat="1" applyFont="1"/>
    <xf numFmtId="0" fontId="13" fillId="0" borderId="0" xfId="1" applyFont="1"/>
    <xf numFmtId="0" fontId="10" fillId="0" borderId="0" xfId="1" applyNumberFormat="1" applyFont="1" applyBorder="1" applyAlignment="1">
      <alignment vertical="center"/>
    </xf>
    <xf numFmtId="0" fontId="13" fillId="0" borderId="0" xfId="1" applyNumberFormat="1" applyFont="1" applyBorder="1" applyAlignment="1">
      <alignment vertical="center"/>
    </xf>
    <xf numFmtId="0" fontId="9" fillId="0" borderId="0" xfId="1" applyNumberFormat="1" applyFont="1" applyBorder="1" applyAlignment="1">
      <alignment horizontal="left" vertical="center"/>
    </xf>
    <xf numFmtId="0" fontId="9" fillId="0" borderId="0" xfId="1" applyNumberFormat="1" applyFont="1" applyBorder="1" applyAlignment="1">
      <alignment vertical="center"/>
    </xf>
    <xf numFmtId="0" fontId="13" fillId="0" borderId="0" xfId="1" applyNumberFormat="1" applyFont="1" applyBorder="1" applyAlignment="1">
      <alignment horizontal="center" vertical="center"/>
    </xf>
    <xf numFmtId="0" fontId="13" fillId="0" borderId="0" xfId="1" applyNumberFormat="1" applyFont="1" applyBorder="1" applyAlignment="1">
      <alignment vertical="top"/>
    </xf>
    <xf numFmtId="0" fontId="7" fillId="0" borderId="0" xfId="1" applyNumberFormat="1" applyFont="1" applyBorder="1" applyAlignment="1">
      <alignment vertical="center"/>
    </xf>
    <xf numFmtId="0" fontId="2" fillId="0" borderId="0" xfId="1" applyNumberFormat="1" applyBorder="1" applyAlignment="1">
      <alignment vertical="center"/>
    </xf>
    <xf numFmtId="0" fontId="2" fillId="0" borderId="0" xfId="1" applyNumberFormat="1" applyBorder="1" applyAlignment="1">
      <alignment vertical="top"/>
    </xf>
    <xf numFmtId="0" fontId="2" fillId="0" borderId="0" xfId="1" applyNumberFormat="1"/>
    <xf numFmtId="0" fontId="10" fillId="0" borderId="0" xfId="1" applyNumberFormat="1" applyFont="1" applyBorder="1" applyAlignment="1">
      <alignment horizontal="left" vertical="center"/>
    </xf>
    <xf numFmtId="0" fontId="14" fillId="0" borderId="0" xfId="1" applyNumberFormat="1" applyFont="1" applyBorder="1" applyAlignment="1">
      <alignment vertical="center"/>
    </xf>
    <xf numFmtId="0" fontId="9" fillId="0" borderId="0" xfId="2" applyFont="1" applyAlignment="1">
      <alignment vertical="center"/>
    </xf>
    <xf numFmtId="0" fontId="15" fillId="0" borderId="0" xfId="2" applyAlignment="1">
      <alignment vertical="center"/>
    </xf>
    <xf numFmtId="0" fontId="10" fillId="0" borderId="0" xfId="2" applyFont="1" applyAlignment="1">
      <alignment vertical="center"/>
    </xf>
    <xf numFmtId="0" fontId="9" fillId="0" borderId="0" xfId="2" applyNumberFormat="1" applyFont="1" applyAlignment="1">
      <alignment vertical="center"/>
    </xf>
    <xf numFmtId="0" fontId="9" fillId="0" borderId="0" xfId="2" applyFont="1" applyBorder="1" applyAlignment="1">
      <alignment vertical="center"/>
    </xf>
    <xf numFmtId="0" fontId="10" fillId="0" borderId="0" xfId="2" applyNumberFormat="1" applyFont="1" applyAlignment="1">
      <alignment vertical="center"/>
    </xf>
    <xf numFmtId="0" fontId="9" fillId="0" borderId="7" xfId="2" applyFont="1" applyBorder="1" applyAlignment="1">
      <alignment vertical="center"/>
    </xf>
    <xf numFmtId="0" fontId="9" fillId="0" borderId="9" xfId="2" applyFont="1" applyBorder="1" applyAlignment="1">
      <alignment horizontal="distributed" vertical="center"/>
    </xf>
    <xf numFmtId="0" fontId="9" fillId="0" borderId="9" xfId="2" applyFont="1" applyBorder="1" applyAlignment="1">
      <alignment horizontal="right" vertical="center"/>
    </xf>
    <xf numFmtId="0" fontId="9" fillId="0" borderId="11" xfId="2" applyFont="1" applyBorder="1" applyAlignment="1">
      <alignment horizontal="distributed" vertical="center"/>
    </xf>
    <xf numFmtId="0" fontId="9" fillId="0" borderId="0" xfId="2" applyFont="1" applyBorder="1" applyAlignment="1">
      <alignment horizontal="distributed" vertical="center"/>
    </xf>
    <xf numFmtId="178" fontId="9" fillId="0" borderId="0" xfId="2" applyNumberFormat="1" applyFont="1" applyBorder="1" applyAlignment="1">
      <alignment horizontal="right" vertical="center"/>
    </xf>
    <xf numFmtId="0" fontId="9" fillId="0" borderId="0" xfId="2" applyFont="1" applyBorder="1" applyAlignment="1">
      <alignment horizontal="center" vertical="center"/>
    </xf>
    <xf numFmtId="0" fontId="6" fillId="0" borderId="0" xfId="2" applyNumberFormat="1" applyFont="1" applyAlignment="1">
      <alignment vertical="center"/>
    </xf>
    <xf numFmtId="0" fontId="15" fillId="0" borderId="0" xfId="2" applyNumberFormat="1" applyAlignment="1">
      <alignment vertical="center"/>
    </xf>
    <xf numFmtId="0" fontId="10" fillId="0" borderId="0" xfId="2" applyNumberFormat="1" applyFont="1" applyBorder="1" applyAlignment="1">
      <alignment vertical="center"/>
    </xf>
    <xf numFmtId="0" fontId="17" fillId="0" borderId="0" xfId="2" applyNumberFormat="1" applyFont="1" applyBorder="1" applyAlignment="1">
      <alignment vertical="center"/>
    </xf>
    <xf numFmtId="0" fontId="9" fillId="0" borderId="0" xfId="2" applyNumberFormat="1" applyFont="1" applyBorder="1" applyAlignment="1">
      <alignment vertical="center"/>
    </xf>
    <xf numFmtId="0" fontId="9" fillId="0" borderId="7" xfId="2" applyNumberFormat="1" applyFont="1" applyBorder="1" applyAlignment="1">
      <alignment horizontal="left" vertical="center"/>
    </xf>
    <xf numFmtId="0" fontId="9" fillId="0" borderId="7" xfId="2" applyNumberFormat="1" applyFont="1" applyBorder="1" applyAlignment="1">
      <alignment vertical="center"/>
    </xf>
    <xf numFmtId="0" fontId="9" fillId="0" borderId="0" xfId="2" applyNumberFormat="1" applyFont="1" applyBorder="1" applyAlignment="1">
      <alignment horizontal="center" vertical="center"/>
    </xf>
    <xf numFmtId="0" fontId="15" fillId="0" borderId="0" xfId="2" applyBorder="1" applyAlignment="1">
      <alignment vertical="center"/>
    </xf>
    <xf numFmtId="179" fontId="9" fillId="0" borderId="3" xfId="2" applyNumberFormat="1" applyFont="1" applyBorder="1" applyAlignment="1">
      <alignment horizontal="center" vertical="center"/>
    </xf>
    <xf numFmtId="180" fontId="9" fillId="0" borderId="0" xfId="2" applyNumberFormat="1" applyFont="1" applyBorder="1" applyAlignment="1">
      <alignment horizontal="center" vertical="center"/>
    </xf>
    <xf numFmtId="0" fontId="10" fillId="0" borderId="14" xfId="2" applyNumberFormat="1" applyFont="1" applyBorder="1" applyAlignment="1">
      <alignment horizontal="left" vertical="center"/>
    </xf>
    <xf numFmtId="176" fontId="12" fillId="0" borderId="10" xfId="2" applyNumberFormat="1" applyFont="1" applyBorder="1" applyAlignment="1">
      <alignment horizontal="right" vertical="center"/>
    </xf>
    <xf numFmtId="177" fontId="12" fillId="0" borderId="10" xfId="2" applyNumberFormat="1" applyFont="1" applyBorder="1" applyAlignment="1">
      <alignment vertical="center"/>
    </xf>
    <xf numFmtId="179" fontId="12" fillId="0" borderId="3" xfId="3" applyNumberFormat="1" applyFont="1" applyBorder="1" applyAlignment="1">
      <alignment horizontal="right" vertical="center"/>
    </xf>
    <xf numFmtId="180" fontId="12" fillId="0" borderId="0" xfId="2" applyNumberFormat="1" applyFont="1" applyBorder="1" applyAlignment="1">
      <alignment vertical="center"/>
    </xf>
    <xf numFmtId="0" fontId="9" fillId="0" borderId="11" xfId="2" applyNumberFormat="1" applyFont="1" applyBorder="1" applyAlignment="1">
      <alignment vertical="center"/>
    </xf>
    <xf numFmtId="176" fontId="12" fillId="0" borderId="9" xfId="2" applyNumberFormat="1" applyFont="1" applyBorder="1" applyAlignment="1">
      <alignment vertical="center"/>
    </xf>
    <xf numFmtId="177" fontId="12" fillId="0" borderId="15" xfId="2" applyNumberFormat="1" applyFont="1" applyBorder="1" applyAlignment="1">
      <alignment horizontal="right" vertical="center"/>
    </xf>
    <xf numFmtId="179" fontId="12" fillId="0" borderId="3" xfId="2" applyNumberFormat="1" applyFont="1" applyBorder="1" applyAlignment="1">
      <alignment vertical="center"/>
    </xf>
    <xf numFmtId="0" fontId="12" fillId="0" borderId="3" xfId="2" applyNumberFormat="1" applyFont="1" applyBorder="1" applyAlignment="1">
      <alignment vertical="center"/>
    </xf>
    <xf numFmtId="176" fontId="12" fillId="0" borderId="14" xfId="2" applyNumberFormat="1" applyFont="1" applyBorder="1" applyAlignment="1">
      <alignment vertical="center"/>
    </xf>
    <xf numFmtId="177" fontId="12" fillId="0" borderId="4" xfId="2" applyNumberFormat="1" applyFont="1" applyBorder="1" applyAlignment="1">
      <alignment horizontal="right" vertical="center"/>
    </xf>
    <xf numFmtId="179" fontId="12" fillId="0" borderId="3" xfId="2" applyNumberFormat="1" applyFont="1" applyBorder="1" applyAlignment="1">
      <alignment horizontal="right" vertical="center"/>
    </xf>
    <xf numFmtId="0" fontId="12" fillId="0" borderId="14" xfId="2" applyFont="1" applyBorder="1" applyAlignment="1">
      <alignment horizontal="left" vertical="center"/>
    </xf>
    <xf numFmtId="0" fontId="15" fillId="0" borderId="4" xfId="2" applyBorder="1" applyAlignment="1">
      <alignment vertical="center"/>
    </xf>
    <xf numFmtId="0" fontId="9" fillId="0" borderId="9" xfId="2" applyNumberFormat="1" applyFont="1" applyBorder="1" applyAlignment="1">
      <alignment vertical="center"/>
    </xf>
    <xf numFmtId="177" fontId="12" fillId="0" borderId="16" xfId="2" applyNumberFormat="1" applyFont="1" applyBorder="1" applyAlignment="1">
      <alignment horizontal="right" vertical="center"/>
    </xf>
    <xf numFmtId="179" fontId="12" fillId="0" borderId="3" xfId="3" applyNumberFormat="1" applyFont="1" applyBorder="1" applyAlignment="1">
      <alignment vertical="center"/>
    </xf>
    <xf numFmtId="177" fontId="12" fillId="0" borderId="0" xfId="2" applyNumberFormat="1" applyFont="1" applyBorder="1" applyAlignment="1">
      <alignment horizontal="right" vertical="center"/>
    </xf>
    <xf numFmtId="0" fontId="19" fillId="0" borderId="3" xfId="2" applyNumberFormat="1" applyFont="1" applyBorder="1" applyAlignment="1">
      <alignment vertical="center"/>
    </xf>
    <xf numFmtId="0" fontId="12" fillId="0" borderId="3" xfId="2" applyNumberFormat="1" applyFont="1" applyFill="1" applyBorder="1" applyAlignment="1">
      <alignment vertical="center"/>
    </xf>
    <xf numFmtId="0" fontId="12" fillId="0" borderId="14" xfId="2" applyFont="1" applyBorder="1" applyAlignment="1">
      <alignment vertical="center"/>
    </xf>
    <xf numFmtId="177" fontId="12" fillId="0" borderId="14" xfId="2" applyNumberFormat="1" applyFont="1" applyBorder="1" applyAlignment="1">
      <alignment horizontal="right" vertical="center"/>
    </xf>
    <xf numFmtId="179" fontId="12" fillId="0" borderId="0" xfId="2" applyNumberFormat="1" applyFont="1" applyBorder="1" applyAlignment="1">
      <alignment vertical="center"/>
    </xf>
    <xf numFmtId="0" fontId="12" fillId="0" borderId="14" xfId="2" applyNumberFormat="1" applyFont="1" applyBorder="1" applyAlignment="1">
      <alignment vertical="center"/>
    </xf>
    <xf numFmtId="0" fontId="17" fillId="0" borderId="3" xfId="2" applyNumberFormat="1" applyFont="1" applyFill="1" applyBorder="1" applyAlignment="1">
      <alignment vertical="center"/>
    </xf>
    <xf numFmtId="0" fontId="12" fillId="0" borderId="5" xfId="2" applyNumberFormat="1" applyFont="1" applyFill="1" applyBorder="1" applyAlignment="1">
      <alignment vertical="center"/>
    </xf>
    <xf numFmtId="0" fontId="12" fillId="0" borderId="10" xfId="2" applyFont="1" applyBorder="1" applyAlignment="1">
      <alignment vertical="center"/>
    </xf>
    <xf numFmtId="177" fontId="12" fillId="0" borderId="10" xfId="2" applyNumberFormat="1" applyFont="1" applyBorder="1" applyAlignment="1">
      <alignment horizontal="right" vertical="center"/>
    </xf>
    <xf numFmtId="0" fontId="12" fillId="0" borderId="0" xfId="2" applyFont="1" applyAlignment="1">
      <alignment vertical="center"/>
    </xf>
    <xf numFmtId="0" fontId="9" fillId="0" borderId="0" xfId="2" applyFont="1" applyAlignment="1">
      <alignment horizontal="right" vertical="center"/>
    </xf>
    <xf numFmtId="0" fontId="20" fillId="0" borderId="11" xfId="2" applyNumberFormat="1" applyFont="1" applyBorder="1" applyAlignment="1">
      <alignment vertical="center"/>
    </xf>
    <xf numFmtId="0" fontId="20" fillId="0" borderId="15" xfId="2" applyNumberFormat="1" applyFont="1" applyBorder="1" applyAlignment="1">
      <alignment vertical="center"/>
    </xf>
    <xf numFmtId="181" fontId="0" fillId="0" borderId="0" xfId="4" applyNumberFormat="1" applyFont="1" applyAlignment="1">
      <alignment vertical="center"/>
    </xf>
    <xf numFmtId="0" fontId="12" fillId="0" borderId="3" xfId="2" applyNumberFormat="1" applyFont="1" applyBorder="1" applyAlignment="1">
      <alignment horizontal="center" vertical="center"/>
    </xf>
    <xf numFmtId="0" fontId="12" fillId="0" borderId="4" xfId="2" applyFont="1" applyBorder="1" applyAlignment="1">
      <alignment horizontal="center" vertical="center"/>
    </xf>
    <xf numFmtId="0" fontId="12" fillId="0" borderId="0" xfId="2" applyFont="1" applyBorder="1" applyAlignment="1">
      <alignment horizontal="center" vertical="center"/>
    </xf>
    <xf numFmtId="0" fontId="12" fillId="0" borderId="3" xfId="2" applyNumberFormat="1" applyFont="1" applyBorder="1" applyAlignment="1">
      <alignment horizontal="left" vertical="center"/>
    </xf>
    <xf numFmtId="0" fontId="20" fillId="0" borderId="4" xfId="2" applyNumberFormat="1" applyFont="1" applyBorder="1" applyAlignment="1">
      <alignment horizontal="left" vertical="center"/>
    </xf>
    <xf numFmtId="177" fontId="12" fillId="0" borderId="0" xfId="2" applyNumberFormat="1" applyFont="1" applyBorder="1" applyAlignment="1">
      <alignment vertical="center"/>
    </xf>
    <xf numFmtId="0" fontId="12" fillId="0" borderId="5" xfId="2" applyNumberFormat="1" applyFont="1" applyBorder="1" applyAlignment="1">
      <alignment horizontal="left" vertical="center"/>
    </xf>
    <xf numFmtId="0" fontId="20" fillId="0" borderId="6" xfId="2" applyNumberFormat="1" applyFont="1" applyBorder="1" applyAlignment="1">
      <alignment horizontal="left" vertical="center"/>
    </xf>
    <xf numFmtId="178" fontId="12" fillId="0" borderId="0" xfId="2" applyNumberFormat="1" applyFont="1" applyBorder="1" applyAlignment="1">
      <alignment horizontal="right" vertical="center"/>
    </xf>
    <xf numFmtId="0" fontId="15" fillId="0" borderId="0" xfId="2" applyNumberFormat="1" applyBorder="1" applyAlignment="1">
      <alignment vertical="center"/>
    </xf>
    <xf numFmtId="0" fontId="20" fillId="0" borderId="0" xfId="2" applyNumberFormat="1" applyFont="1" applyBorder="1" applyAlignment="1">
      <alignment vertical="center"/>
    </xf>
    <xf numFmtId="0" fontId="20" fillId="0" borderId="0" xfId="2" applyNumberFormat="1" applyFont="1" applyAlignment="1">
      <alignment vertical="center"/>
    </xf>
    <xf numFmtId="0" fontId="13" fillId="0" borderId="0" xfId="2" applyNumberFormat="1" applyFont="1" applyAlignment="1">
      <alignment vertical="center"/>
    </xf>
    <xf numFmtId="0" fontId="10" fillId="0" borderId="0" xfId="2" applyFont="1" applyBorder="1" applyAlignment="1">
      <alignment vertical="center"/>
    </xf>
    <xf numFmtId="0" fontId="10" fillId="0" borderId="0" xfId="2" applyNumberFormat="1" applyFont="1" applyBorder="1" applyAlignment="1">
      <alignment horizontal="center" vertical="center"/>
    </xf>
    <xf numFmtId="0" fontId="9" fillId="0" borderId="0" xfId="2" applyNumberFormat="1" applyFont="1" applyBorder="1" applyAlignment="1">
      <alignment horizontal="left" vertical="center"/>
    </xf>
    <xf numFmtId="0" fontId="10" fillId="0" borderId="0" xfId="2" applyNumberFormat="1" applyFont="1" applyBorder="1" applyAlignment="1">
      <alignment horizontal="left" vertical="center"/>
    </xf>
    <xf numFmtId="182" fontId="10" fillId="0" borderId="0" xfId="2" applyNumberFormat="1" applyFont="1" applyBorder="1" applyAlignment="1">
      <alignment vertical="center"/>
    </xf>
    <xf numFmtId="178" fontId="10" fillId="0" borderId="0" xfId="2" applyNumberFormat="1" applyFont="1" applyBorder="1" applyAlignment="1">
      <alignment horizontal="right" vertical="center"/>
    </xf>
    <xf numFmtId="176" fontId="10" fillId="0" borderId="0" xfId="2" applyNumberFormat="1" applyFont="1" applyBorder="1" applyAlignment="1">
      <alignment horizontal="right" vertical="center"/>
    </xf>
    <xf numFmtId="177" fontId="10" fillId="0" borderId="0" xfId="2" applyNumberFormat="1" applyFont="1" applyBorder="1" applyAlignment="1">
      <alignment horizontal="right" vertical="center"/>
    </xf>
    <xf numFmtId="182" fontId="10" fillId="0" borderId="0" xfId="2" applyNumberFormat="1" applyFont="1" applyBorder="1" applyAlignment="1">
      <alignment horizontal="center" vertical="center"/>
    </xf>
    <xf numFmtId="183" fontId="9" fillId="0" borderId="0" xfId="2" applyNumberFormat="1" applyFont="1" applyBorder="1" applyAlignment="1">
      <alignment vertical="center"/>
    </xf>
    <xf numFmtId="176" fontId="9" fillId="0" borderId="0" xfId="2" applyNumberFormat="1" applyFont="1" applyBorder="1" applyAlignment="1">
      <alignment horizontal="right" vertical="center"/>
    </xf>
    <xf numFmtId="177" fontId="9" fillId="0" borderId="0" xfId="2" applyNumberFormat="1" applyFont="1" applyBorder="1" applyAlignment="1">
      <alignment horizontal="right" vertical="center"/>
    </xf>
    <xf numFmtId="182" fontId="9" fillId="0" borderId="0" xfId="2" applyNumberFormat="1" applyFont="1" applyBorder="1" applyAlignment="1">
      <alignment vertical="center"/>
    </xf>
    <xf numFmtId="182" fontId="9" fillId="0" borderId="0" xfId="2" applyNumberFormat="1" applyFont="1" applyBorder="1" applyAlignment="1">
      <alignment horizontal="right" vertical="center"/>
    </xf>
    <xf numFmtId="183" fontId="20" fillId="0" borderId="0" xfId="2" applyNumberFormat="1" applyFont="1" applyBorder="1" applyAlignment="1">
      <alignment vertical="center"/>
    </xf>
    <xf numFmtId="178" fontId="20" fillId="0" borderId="0" xfId="2" applyNumberFormat="1" applyFont="1" applyBorder="1" applyAlignment="1">
      <alignment horizontal="right" vertical="center"/>
    </xf>
    <xf numFmtId="176" fontId="20" fillId="0" borderId="0" xfId="2" applyNumberFormat="1" applyFont="1" applyBorder="1" applyAlignment="1">
      <alignment horizontal="right" vertical="center"/>
    </xf>
    <xf numFmtId="177" fontId="20" fillId="0" borderId="0" xfId="2" applyNumberFormat="1" applyFont="1" applyBorder="1" applyAlignment="1">
      <alignment horizontal="right" vertical="center"/>
    </xf>
    <xf numFmtId="182" fontId="20" fillId="0" borderId="0" xfId="2" applyNumberFormat="1" applyFont="1" applyBorder="1" applyAlignment="1">
      <alignment horizontal="center" vertical="center"/>
    </xf>
    <xf numFmtId="182" fontId="20" fillId="0" borderId="0" xfId="2" applyNumberFormat="1" applyFont="1" applyBorder="1" applyAlignment="1">
      <alignment vertical="center"/>
    </xf>
    <xf numFmtId="177" fontId="20" fillId="0" borderId="0" xfId="2" applyNumberFormat="1" applyFont="1" applyBorder="1" applyAlignment="1">
      <alignment vertical="center"/>
    </xf>
    <xf numFmtId="179" fontId="15" fillId="0" borderId="0" xfId="2" applyNumberFormat="1" applyAlignment="1">
      <alignment vertical="center"/>
    </xf>
    <xf numFmtId="179" fontId="9" fillId="0" borderId="0" xfId="2" applyNumberFormat="1" applyFont="1" applyAlignment="1">
      <alignment vertical="center"/>
    </xf>
    <xf numFmtId="179" fontId="9" fillId="0" borderId="5" xfId="2" applyNumberFormat="1" applyFont="1" applyBorder="1" applyAlignment="1">
      <alignment horizontal="center" vertical="center"/>
    </xf>
    <xf numFmtId="0" fontId="10" fillId="0" borderId="17" xfId="2" applyFont="1" applyBorder="1" applyAlignment="1">
      <alignment vertical="center"/>
    </xf>
    <xf numFmtId="0" fontId="9" fillId="0" borderId="17" xfId="2" applyFont="1" applyBorder="1" applyAlignment="1">
      <alignment vertical="center"/>
    </xf>
    <xf numFmtId="0" fontId="9" fillId="0" borderId="2" xfId="2" applyFont="1" applyBorder="1" applyAlignment="1">
      <alignment vertical="center"/>
    </xf>
    <xf numFmtId="0" fontId="10" fillId="0" borderId="16" xfId="2" applyNumberFormat="1" applyFont="1" applyBorder="1" applyAlignment="1">
      <alignment horizontal="left" vertical="center"/>
    </xf>
    <xf numFmtId="0" fontId="10" fillId="0" borderId="15" xfId="2" applyNumberFormat="1" applyFont="1" applyBorder="1" applyAlignment="1">
      <alignment horizontal="left" vertical="center"/>
    </xf>
    <xf numFmtId="0" fontId="9" fillId="0" borderId="0" xfId="2" applyFont="1" applyAlignment="1">
      <alignment horizontal="center" vertical="center"/>
    </xf>
    <xf numFmtId="0" fontId="21" fillId="0" borderId="0" xfId="2" applyNumberFormat="1" applyFont="1" applyBorder="1" applyAlignment="1">
      <alignment vertical="center"/>
    </xf>
    <xf numFmtId="0" fontId="21" fillId="0" borderId="4" xfId="2" applyNumberFormat="1" applyFont="1" applyBorder="1" applyAlignment="1">
      <alignment vertical="center"/>
    </xf>
    <xf numFmtId="0" fontId="12" fillId="0" borderId="0" xfId="2" applyFont="1" applyAlignment="1">
      <alignment horizontal="center" vertical="center"/>
    </xf>
    <xf numFmtId="0" fontId="22" fillId="0" borderId="0" xfId="2" applyNumberFormat="1" applyFont="1" applyBorder="1" applyAlignment="1">
      <alignment vertical="center"/>
    </xf>
    <xf numFmtId="0" fontId="22" fillId="0" borderId="4" xfId="2" applyNumberFormat="1" applyFont="1" applyBorder="1" applyAlignment="1">
      <alignment vertical="center"/>
    </xf>
    <xf numFmtId="0" fontId="12" fillId="0" borderId="0" xfId="2" applyFont="1" applyAlignment="1">
      <alignment horizontal="left" vertical="center"/>
    </xf>
    <xf numFmtId="0" fontId="22" fillId="0" borderId="0" xfId="2" applyFont="1" applyBorder="1" applyAlignment="1">
      <alignment horizontal="left" vertical="center"/>
    </xf>
    <xf numFmtId="0" fontId="22" fillId="0" borderId="4" xfId="2" applyFont="1" applyBorder="1" applyAlignment="1">
      <alignment horizontal="left" vertical="center"/>
    </xf>
    <xf numFmtId="0" fontId="12" fillId="0" borderId="16" xfId="2" applyNumberFormat="1" applyFont="1" applyBorder="1" applyAlignment="1">
      <alignment vertical="center"/>
    </xf>
    <xf numFmtId="0" fontId="12" fillId="0" borderId="15" xfId="2" applyNumberFormat="1" applyFont="1" applyBorder="1" applyAlignment="1">
      <alignment vertical="center"/>
    </xf>
    <xf numFmtId="0" fontId="12" fillId="0" borderId="0" xfId="2" applyNumberFormat="1" applyFont="1" applyBorder="1" applyAlignment="1">
      <alignment vertical="center"/>
    </xf>
    <xf numFmtId="0" fontId="12" fillId="0" borderId="0" xfId="2" applyFont="1" applyBorder="1" applyAlignment="1">
      <alignment vertical="center"/>
    </xf>
    <xf numFmtId="0" fontId="14" fillId="0" borderId="0" xfId="2" applyNumberFormat="1" applyFont="1" applyBorder="1" applyAlignment="1">
      <alignment vertical="center"/>
    </xf>
    <xf numFmtId="0" fontId="14" fillId="0" borderId="4" xfId="2" applyNumberFormat="1" applyFont="1" applyBorder="1" applyAlignment="1">
      <alignment vertical="center"/>
    </xf>
    <xf numFmtId="0" fontId="23" fillId="0" borderId="0" xfId="2" applyNumberFormat="1" applyFont="1" applyBorder="1" applyAlignment="1">
      <alignment vertical="center"/>
    </xf>
    <xf numFmtId="0" fontId="23" fillId="0" borderId="4" xfId="2" applyNumberFormat="1" applyFont="1" applyBorder="1" applyAlignment="1">
      <alignment vertical="center"/>
    </xf>
    <xf numFmtId="0" fontId="12" fillId="0" borderId="0" xfId="2" applyNumberFormat="1" applyFont="1" applyBorder="1" applyAlignment="1">
      <alignment horizontal="center" vertical="center"/>
    </xf>
    <xf numFmtId="0" fontId="22" fillId="0" borderId="0" xfId="2" applyNumberFormat="1" applyFont="1" applyFill="1" applyBorder="1" applyAlignment="1">
      <alignment vertical="center"/>
    </xf>
    <xf numFmtId="0" fontId="22" fillId="0" borderId="4" xfId="2" applyNumberFormat="1" applyFont="1" applyFill="1" applyBorder="1" applyAlignment="1">
      <alignment vertical="center"/>
    </xf>
    <xf numFmtId="176" fontId="12" fillId="0" borderId="0" xfId="2" applyNumberFormat="1" applyFont="1" applyBorder="1" applyAlignment="1">
      <alignment horizontal="right" vertical="center"/>
    </xf>
    <xf numFmtId="0" fontId="24" fillId="0" borderId="0" xfId="2" applyNumberFormat="1" applyFont="1" applyFill="1" applyBorder="1" applyAlignment="1">
      <alignment vertical="center"/>
    </xf>
    <xf numFmtId="0" fontId="24" fillId="0" borderId="4" xfId="2" applyNumberFormat="1" applyFont="1" applyFill="1" applyBorder="1" applyAlignment="1">
      <alignment vertical="center"/>
    </xf>
    <xf numFmtId="0" fontId="21" fillId="0" borderId="0" xfId="2" applyNumberFormat="1" applyFont="1" applyFill="1" applyBorder="1" applyAlignment="1">
      <alignment vertical="center"/>
    </xf>
    <xf numFmtId="0" fontId="21" fillId="0" borderId="4" xfId="2" applyNumberFormat="1" applyFont="1" applyFill="1" applyBorder="1" applyAlignment="1">
      <alignment vertical="center"/>
    </xf>
    <xf numFmtId="182" fontId="20" fillId="0" borderId="0" xfId="2" applyNumberFormat="1" applyFont="1" applyBorder="1" applyAlignment="1">
      <alignment horizontal="right" vertical="center"/>
    </xf>
    <xf numFmtId="0" fontId="23" fillId="0" borderId="0" xfId="2" applyNumberFormat="1" applyFont="1" applyFill="1" applyBorder="1" applyAlignment="1">
      <alignment vertical="center"/>
    </xf>
    <xf numFmtId="0" fontId="23" fillId="0" borderId="4" xfId="2" applyNumberFormat="1" applyFont="1" applyFill="1" applyBorder="1" applyAlignment="1">
      <alignment vertical="center"/>
    </xf>
    <xf numFmtId="0" fontId="23" fillId="0" borderId="7" xfId="2" applyNumberFormat="1" applyFont="1" applyFill="1" applyBorder="1" applyAlignment="1">
      <alignment vertical="center"/>
    </xf>
    <xf numFmtId="0" fontId="23" fillId="0" borderId="6" xfId="2" applyNumberFormat="1" applyFont="1" applyFill="1" applyBorder="1" applyAlignment="1">
      <alignment vertical="center"/>
    </xf>
    <xf numFmtId="179" fontId="15" fillId="0" borderId="0" xfId="2" applyNumberFormat="1" applyBorder="1" applyAlignment="1">
      <alignment vertical="center"/>
    </xf>
    <xf numFmtId="0" fontId="10" fillId="0" borderId="11" xfId="2" applyFont="1" applyBorder="1" applyAlignment="1">
      <alignment horizontal="left" vertical="center"/>
    </xf>
    <xf numFmtId="0" fontId="9" fillId="0" borderId="16" xfId="2" applyFont="1" applyBorder="1" applyAlignment="1">
      <alignment vertical="center"/>
    </xf>
    <xf numFmtId="177" fontId="12" fillId="0" borderId="0" xfId="2" applyNumberFormat="1" applyFont="1" applyFill="1" applyBorder="1" applyAlignment="1">
      <alignment vertical="center"/>
    </xf>
    <xf numFmtId="0" fontId="12" fillId="0" borderId="15" xfId="2" applyFont="1" applyBorder="1" applyAlignment="1">
      <alignment vertical="center"/>
    </xf>
    <xf numFmtId="0" fontId="12" fillId="0" borderId="1" xfId="2" applyNumberFormat="1" applyFont="1" applyBorder="1" applyAlignment="1">
      <alignment vertical="center"/>
    </xf>
    <xf numFmtId="0" fontId="25" fillId="0" borderId="0" xfId="2" applyNumberFormat="1" applyFont="1" applyAlignment="1">
      <alignment vertical="center"/>
    </xf>
    <xf numFmtId="0" fontId="26" fillId="0" borderId="0" xfId="2" applyNumberFormat="1" applyFont="1" applyAlignment="1">
      <alignment vertical="center"/>
    </xf>
    <xf numFmtId="0" fontId="26" fillId="0" borderId="0" xfId="2" applyFont="1" applyAlignment="1">
      <alignment vertical="center"/>
    </xf>
    <xf numFmtId="0" fontId="9" fillId="0" borderId="15" xfId="2" applyFont="1" applyBorder="1" applyAlignment="1">
      <alignment vertical="center"/>
    </xf>
    <xf numFmtId="0" fontId="12" fillId="0" borderId="4" xfId="2" applyFont="1" applyBorder="1" applyAlignment="1">
      <alignment vertical="center"/>
    </xf>
    <xf numFmtId="0" fontId="12" fillId="0" borderId="6" xfId="2" applyFont="1" applyBorder="1" applyAlignment="1">
      <alignment vertical="center"/>
    </xf>
    <xf numFmtId="0" fontId="12" fillId="0" borderId="0" xfId="2" applyFont="1" applyBorder="1" applyAlignment="1">
      <alignment vertical="center" shrinkToFit="1"/>
    </xf>
    <xf numFmtId="0" fontId="12" fillId="0" borderId="4" xfId="2" applyFont="1" applyBorder="1" applyAlignment="1">
      <alignment vertical="center" shrinkToFit="1"/>
    </xf>
    <xf numFmtId="0" fontId="9" fillId="0" borderId="4" xfId="2" applyFont="1" applyBorder="1" applyAlignment="1">
      <alignment vertical="center"/>
    </xf>
    <xf numFmtId="0" fontId="12" fillId="0" borderId="10" xfId="2" applyNumberFormat="1" applyFont="1" applyFill="1" applyBorder="1" applyAlignment="1">
      <alignment vertical="center"/>
    </xf>
    <xf numFmtId="0" fontId="13" fillId="0" borderId="0" xfId="2" applyFont="1" applyAlignment="1">
      <alignment vertical="center"/>
    </xf>
    <xf numFmtId="0" fontId="17" fillId="0" borderId="8" xfId="2" applyFont="1" applyBorder="1" applyAlignment="1">
      <alignment horizontal="center" vertical="center" shrinkToFit="1"/>
    </xf>
    <xf numFmtId="0" fontId="17" fillId="0" borderId="8" xfId="2" applyFont="1" applyBorder="1" applyAlignment="1">
      <alignment vertical="center" shrinkToFit="1"/>
    </xf>
    <xf numFmtId="0" fontId="17" fillId="0" borderId="10" xfId="2" applyFont="1" applyBorder="1" applyAlignment="1">
      <alignment horizontal="left" vertical="center"/>
    </xf>
    <xf numFmtId="0" fontId="17" fillId="0" borderId="10" xfId="2" applyFont="1" applyBorder="1" applyAlignment="1">
      <alignment vertical="center" shrinkToFit="1"/>
    </xf>
    <xf numFmtId="38" fontId="12" fillId="0" borderId="9" xfId="3" applyFont="1" applyBorder="1" applyAlignment="1">
      <alignment vertical="center"/>
    </xf>
    <xf numFmtId="38" fontId="12" fillId="0" borderId="14" xfId="3" applyFont="1" applyBorder="1" applyAlignment="1">
      <alignment vertical="center"/>
    </xf>
    <xf numFmtId="38" fontId="12" fillId="0" borderId="14" xfId="3" applyFont="1" applyBorder="1" applyAlignment="1">
      <alignment horizontal="right" vertical="center" shrinkToFit="1"/>
    </xf>
    <xf numFmtId="38" fontId="12" fillId="0" borderId="14" xfId="3" applyFont="1" applyBorder="1" applyAlignment="1">
      <alignment horizontal="right" vertical="center"/>
    </xf>
    <xf numFmtId="0" fontId="27" fillId="0" borderId="0" xfId="5">
      <alignment vertical="center"/>
    </xf>
    <xf numFmtId="0" fontId="29" fillId="0" borderId="0" xfId="5" applyFont="1">
      <alignment vertical="center"/>
    </xf>
    <xf numFmtId="179" fontId="27" fillId="0" borderId="0" xfId="5" applyNumberFormat="1">
      <alignment vertical="center"/>
    </xf>
    <xf numFmtId="177" fontId="27" fillId="0" borderId="0" xfId="5" applyNumberFormat="1">
      <alignment vertical="center"/>
    </xf>
    <xf numFmtId="0" fontId="27" fillId="0" borderId="8" xfId="5" applyBorder="1" applyAlignment="1">
      <alignment horizontal="center" vertical="center"/>
    </xf>
    <xf numFmtId="0" fontId="27" fillId="0" borderId="11" xfId="5" applyBorder="1" applyAlignment="1">
      <alignment vertical="center"/>
    </xf>
    <xf numFmtId="0" fontId="27" fillId="0" borderId="9" xfId="5" applyBorder="1" applyAlignment="1">
      <alignment vertical="center" wrapText="1"/>
    </xf>
    <xf numFmtId="0" fontId="30" fillId="0" borderId="0" xfId="5" applyFont="1">
      <alignment vertical="center"/>
    </xf>
    <xf numFmtId="0" fontId="30" fillId="0" borderId="9" xfId="5" applyFont="1" applyBorder="1">
      <alignment vertical="center"/>
    </xf>
    <xf numFmtId="38" fontId="30" fillId="0" borderId="9" xfId="7" applyFont="1" applyBorder="1">
      <alignment vertical="center"/>
    </xf>
    <xf numFmtId="0" fontId="27" fillId="0" borderId="9" xfId="5" applyBorder="1">
      <alignment vertical="center"/>
    </xf>
    <xf numFmtId="38" fontId="27" fillId="0" borderId="9" xfId="7" applyFont="1" applyBorder="1">
      <alignment vertical="center"/>
    </xf>
    <xf numFmtId="0" fontId="27" fillId="0" borderId="9" xfId="5" applyFont="1" applyBorder="1">
      <alignment vertical="center"/>
    </xf>
    <xf numFmtId="0" fontId="27" fillId="0" borderId="0" xfId="5" applyFont="1">
      <alignment vertical="center"/>
    </xf>
    <xf numFmtId="0" fontId="12" fillId="0" borderId="17" xfId="2" applyFont="1" applyBorder="1" applyAlignment="1">
      <alignment vertical="center"/>
    </xf>
    <xf numFmtId="0" fontId="12" fillId="0" borderId="8" xfId="2" applyFont="1" applyBorder="1" applyAlignment="1">
      <alignment vertical="center"/>
    </xf>
    <xf numFmtId="0" fontId="9" fillId="0" borderId="14" xfId="2" applyFont="1" applyBorder="1" applyAlignment="1">
      <alignment horizontal="center" vertical="center"/>
    </xf>
    <xf numFmtId="0" fontId="19" fillId="0" borderId="8" xfId="2" applyFont="1" applyBorder="1" applyAlignment="1">
      <alignment horizontal="center" vertical="center" wrapText="1"/>
    </xf>
    <xf numFmtId="0" fontId="19" fillId="0" borderId="0" xfId="2" applyFont="1" applyBorder="1" applyAlignment="1">
      <alignment horizontal="center" vertical="center" wrapText="1"/>
    </xf>
    <xf numFmtId="0" fontId="19" fillId="0" borderId="8" xfId="2" applyFont="1" applyFill="1" applyBorder="1" applyAlignment="1">
      <alignment horizontal="center" vertical="center" wrapText="1"/>
    </xf>
    <xf numFmtId="0" fontId="19" fillId="0" borderId="15" xfId="2" applyFont="1" applyBorder="1" applyAlignment="1">
      <alignment horizontal="center" vertical="center" wrapText="1"/>
    </xf>
    <xf numFmtId="0" fontId="12" fillId="0" borderId="7" xfId="2" applyFont="1" applyBorder="1" applyAlignment="1">
      <alignment vertical="center"/>
    </xf>
    <xf numFmtId="0" fontId="12" fillId="0" borderId="10" xfId="2" applyFont="1" applyBorder="1" applyAlignment="1">
      <alignment horizontal="center" vertical="center"/>
    </xf>
    <xf numFmtId="0" fontId="31" fillId="0" borderId="18" xfId="2" applyFont="1" applyBorder="1" applyAlignment="1">
      <alignment vertical="center"/>
    </xf>
    <xf numFmtId="0" fontId="31" fillId="0" borderId="19" xfId="2" applyFont="1" applyBorder="1" applyAlignment="1">
      <alignment vertical="center"/>
    </xf>
    <xf numFmtId="0" fontId="9" fillId="0" borderId="19" xfId="2" applyFont="1" applyBorder="1" applyAlignment="1">
      <alignment vertical="center"/>
    </xf>
    <xf numFmtId="0" fontId="9" fillId="0" borderId="20" xfId="2" applyFont="1" applyBorder="1" applyAlignment="1">
      <alignment vertical="center"/>
    </xf>
    <xf numFmtId="38" fontId="32" fillId="0" borderId="19" xfId="2" applyNumberFormat="1" applyFont="1" applyBorder="1" applyAlignment="1">
      <alignment vertical="center"/>
    </xf>
    <xf numFmtId="38" fontId="32" fillId="0" borderId="18" xfId="2" applyNumberFormat="1" applyFont="1" applyBorder="1" applyAlignment="1">
      <alignment vertical="center"/>
    </xf>
    <xf numFmtId="38" fontId="32" fillId="0" borderId="13" xfId="2" applyNumberFormat="1" applyFont="1" applyBorder="1" applyAlignment="1">
      <alignment vertical="center"/>
    </xf>
    <xf numFmtId="38" fontId="32" fillId="0" borderId="13" xfId="3" applyFont="1" applyBorder="1" applyAlignment="1">
      <alignment vertical="center"/>
    </xf>
    <xf numFmtId="38" fontId="32" fillId="0" borderId="12" xfId="3" applyFont="1" applyBorder="1" applyAlignment="1">
      <alignment vertical="center"/>
    </xf>
    <xf numFmtId="38" fontId="32" fillId="0" borderId="12" xfId="3" applyFont="1" applyBorder="1" applyAlignment="1">
      <alignment vertical="center" shrinkToFit="1"/>
    </xf>
    <xf numFmtId="38" fontId="32" fillId="0" borderId="12" xfId="3" applyFont="1" applyBorder="1" applyAlignment="1">
      <alignment horizontal="right"/>
    </xf>
    <xf numFmtId="0" fontId="17" fillId="0" borderId="0" xfId="2" applyFont="1" applyBorder="1" applyAlignment="1">
      <alignment vertical="center"/>
    </xf>
    <xf numFmtId="38" fontId="32" fillId="0" borderId="7" xfId="3" applyFont="1" applyBorder="1" applyAlignment="1">
      <alignment vertical="center"/>
    </xf>
    <xf numFmtId="38" fontId="32" fillId="0" borderId="10" xfId="3" applyFont="1" applyBorder="1" applyAlignment="1">
      <alignment vertical="center"/>
    </xf>
    <xf numFmtId="38" fontId="32" fillId="0" borderId="5" xfId="3" applyFont="1" applyBorder="1" applyAlignment="1">
      <alignment vertical="center"/>
    </xf>
    <xf numFmtId="38" fontId="32" fillId="0" borderId="10" xfId="3" applyFont="1" applyBorder="1" applyAlignment="1">
      <alignment horizontal="right" vertical="center"/>
    </xf>
    <xf numFmtId="38" fontId="16" fillId="0" borderId="21" xfId="2" applyNumberFormat="1" applyFont="1" applyBorder="1" applyAlignment="1">
      <alignment horizontal="right" vertical="center"/>
    </xf>
    <xf numFmtId="38" fontId="17" fillId="0" borderId="0" xfId="3" applyFont="1" applyBorder="1" applyAlignment="1">
      <alignment vertical="center"/>
    </xf>
    <xf numFmtId="38" fontId="17" fillId="0" borderId="8" xfId="3" applyFont="1" applyBorder="1" applyAlignment="1">
      <alignment vertical="center"/>
    </xf>
    <xf numFmtId="0" fontId="17" fillId="0" borderId="14" xfId="2" applyFont="1" applyBorder="1" applyAlignment="1">
      <alignment vertical="center"/>
    </xf>
    <xf numFmtId="0" fontId="17" fillId="0" borderId="4" xfId="2" applyFont="1" applyBorder="1" applyAlignment="1">
      <alignment vertical="center"/>
    </xf>
    <xf numFmtId="38" fontId="17" fillId="0" borderId="3" xfId="3" applyFont="1" applyBorder="1" applyAlignment="1">
      <alignment horizontal="right" vertical="center"/>
    </xf>
    <xf numFmtId="38" fontId="17" fillId="0" borderId="3" xfId="3" applyFont="1" applyFill="1" applyBorder="1" applyAlignment="1">
      <alignment horizontal="right" vertical="center"/>
    </xf>
    <xf numFmtId="0" fontId="17" fillId="0" borderId="8" xfId="2" applyFont="1" applyFill="1" applyBorder="1" applyAlignment="1">
      <alignment horizontal="right" vertical="center"/>
    </xf>
    <xf numFmtId="38" fontId="17" fillId="0" borderId="14" xfId="3" applyFont="1" applyBorder="1" applyAlignment="1">
      <alignment vertical="center"/>
    </xf>
    <xf numFmtId="38" fontId="17" fillId="0" borderId="14" xfId="3" applyFont="1" applyFill="1" applyBorder="1" applyAlignment="1">
      <alignment horizontal="right" vertical="center"/>
    </xf>
    <xf numFmtId="38" fontId="17" fillId="0" borderId="14" xfId="3" applyFont="1" applyBorder="1" applyAlignment="1">
      <alignment horizontal="right" vertical="center"/>
    </xf>
    <xf numFmtId="38" fontId="17" fillId="0" borderId="0" xfId="3" applyFont="1" applyFill="1" applyBorder="1" applyAlignment="1">
      <alignment horizontal="right" vertical="center"/>
    </xf>
    <xf numFmtId="38" fontId="17" fillId="0" borderId="14" xfId="3" applyFont="1" applyFill="1" applyBorder="1" applyAlignment="1">
      <alignment vertical="center"/>
    </xf>
    <xf numFmtId="0" fontId="17" fillId="0" borderId="0" xfId="2" applyFont="1" applyFill="1" applyBorder="1" applyAlignment="1">
      <alignment vertical="center"/>
    </xf>
    <xf numFmtId="0" fontId="17" fillId="0" borderId="0" xfId="2" applyFont="1" applyFill="1" applyBorder="1" applyAlignment="1">
      <alignment horizontal="right" vertical="center"/>
    </xf>
    <xf numFmtId="38" fontId="17" fillId="0" borderId="4" xfId="3" applyFont="1" applyFill="1" applyBorder="1" applyAlignment="1">
      <alignment horizontal="right" vertical="center"/>
    </xf>
    <xf numFmtId="0" fontId="17" fillId="0" borderId="14" xfId="2" applyFont="1" applyBorder="1" applyAlignment="1">
      <alignment horizontal="right" vertical="center"/>
    </xf>
    <xf numFmtId="0" fontId="17" fillId="0" borderId="14" xfId="2" applyFont="1" applyFill="1" applyBorder="1" applyAlignment="1">
      <alignment horizontal="right" vertical="center"/>
    </xf>
    <xf numFmtId="0" fontId="12" fillId="0" borderId="22" xfId="2" applyFont="1" applyBorder="1" applyAlignment="1">
      <alignment vertical="center"/>
    </xf>
    <xf numFmtId="0" fontId="12" fillId="0" borderId="23" xfId="2" applyFont="1" applyBorder="1" applyAlignment="1">
      <alignment vertical="center"/>
    </xf>
    <xf numFmtId="38" fontId="17" fillId="0" borderId="24" xfId="3" applyFont="1" applyBorder="1" applyAlignment="1">
      <alignment vertical="center"/>
    </xf>
    <xf numFmtId="38" fontId="17" fillId="0" borderId="22" xfId="3" applyFont="1" applyBorder="1" applyAlignment="1">
      <alignment vertical="center"/>
    </xf>
    <xf numFmtId="0" fontId="17" fillId="0" borderId="24" xfId="2" applyFont="1" applyBorder="1" applyAlignment="1">
      <alignment vertical="center"/>
    </xf>
    <xf numFmtId="0" fontId="17" fillId="0" borderId="22" xfId="2" applyFont="1" applyBorder="1" applyAlignment="1">
      <alignment vertical="center"/>
    </xf>
    <xf numFmtId="0" fontId="17" fillId="0" borderId="23" xfId="2" applyFont="1" applyBorder="1" applyAlignment="1">
      <alignment vertical="center"/>
    </xf>
    <xf numFmtId="38" fontId="17" fillId="0" borderId="25" xfId="3" applyFont="1" applyBorder="1" applyAlignment="1">
      <alignment horizontal="right" vertical="center"/>
    </xf>
    <xf numFmtId="38" fontId="17" fillId="0" borderId="24" xfId="3" applyFont="1" applyFill="1" applyBorder="1" applyAlignment="1">
      <alignment horizontal="right" vertical="center"/>
    </xf>
    <xf numFmtId="38" fontId="17" fillId="0" borderId="23" xfId="3" applyFont="1" applyFill="1" applyBorder="1" applyAlignment="1">
      <alignment horizontal="right" vertical="center"/>
    </xf>
    <xf numFmtId="38" fontId="17" fillId="0" borderId="24" xfId="3" applyFont="1" applyBorder="1" applyAlignment="1">
      <alignment horizontal="right" vertical="center"/>
    </xf>
    <xf numFmtId="38" fontId="17" fillId="0" borderId="0" xfId="3" applyFont="1" applyFill="1" applyBorder="1" applyAlignment="1">
      <alignment vertical="center"/>
    </xf>
    <xf numFmtId="0" fontId="17" fillId="0" borderId="0" xfId="2" applyFont="1" applyBorder="1" applyAlignment="1">
      <alignment horizontal="right" vertical="center"/>
    </xf>
    <xf numFmtId="38" fontId="17" fillId="0" borderId="4" xfId="3" applyFont="1" applyBorder="1" applyAlignment="1">
      <alignment vertical="center"/>
    </xf>
    <xf numFmtId="0" fontId="17" fillId="0" borderId="14" xfId="2" applyFont="1" applyFill="1" applyBorder="1" applyAlignment="1">
      <alignment vertical="center"/>
    </xf>
    <xf numFmtId="0" fontId="17" fillId="0" borderId="4" xfId="2" applyFont="1" applyFill="1" applyBorder="1" applyAlignment="1">
      <alignment vertical="center"/>
    </xf>
    <xf numFmtId="185" fontId="17" fillId="0" borderId="14" xfId="3" applyNumberFormat="1" applyFont="1" applyBorder="1" applyAlignment="1">
      <alignment horizontal="right" vertical="center"/>
    </xf>
    <xf numFmtId="0" fontId="15" fillId="0" borderId="10" xfId="2" applyFont="1" applyBorder="1" applyAlignment="1">
      <alignment vertical="center"/>
    </xf>
    <xf numFmtId="0" fontId="15" fillId="0" borderId="6" xfId="2" applyFont="1" applyBorder="1" applyAlignment="1">
      <alignment vertical="center"/>
    </xf>
    <xf numFmtId="0" fontId="17" fillId="0" borderId="0" xfId="2" applyFont="1" applyAlignment="1">
      <alignment vertical="center"/>
    </xf>
    <xf numFmtId="177" fontId="33" fillId="0" borderId="14" xfId="2" applyNumberFormat="1" applyFont="1" applyBorder="1" applyAlignment="1">
      <alignment vertical="center"/>
    </xf>
    <xf numFmtId="38" fontId="33" fillId="0" borderId="14" xfId="3" applyFont="1" applyFill="1" applyBorder="1" applyAlignment="1">
      <alignment vertical="center"/>
    </xf>
    <xf numFmtId="38" fontId="33" fillId="0" borderId="4" xfId="3" applyFont="1" applyFill="1" applyBorder="1" applyAlignment="1">
      <alignment vertical="center"/>
    </xf>
    <xf numFmtId="38" fontId="33" fillId="0" borderId="14" xfId="3" applyFont="1" applyFill="1" applyBorder="1" applyAlignment="1">
      <alignment horizontal="right" vertical="center"/>
    </xf>
    <xf numFmtId="38" fontId="9" fillId="0" borderId="14" xfId="3" applyFont="1" applyFill="1" applyBorder="1" applyAlignment="1">
      <alignment horizontal="distributed" vertical="center"/>
    </xf>
    <xf numFmtId="38" fontId="33" fillId="0" borderId="0" xfId="3" applyFont="1" applyFill="1" applyBorder="1" applyAlignment="1">
      <alignment vertical="center"/>
    </xf>
    <xf numFmtId="38" fontId="33" fillId="0" borderId="4" xfId="3" applyFont="1" applyFill="1" applyBorder="1" applyAlignment="1">
      <alignment horizontal="right" vertical="center"/>
    </xf>
    <xf numFmtId="38" fontId="12" fillId="0" borderId="14" xfId="3" applyFont="1" applyFill="1" applyBorder="1" applyAlignment="1">
      <alignment horizontal="distributed" vertical="center"/>
    </xf>
    <xf numFmtId="38" fontId="34" fillId="0" borderId="14" xfId="3" applyFont="1" applyFill="1" applyBorder="1" applyAlignment="1">
      <alignment vertical="center"/>
    </xf>
    <xf numFmtId="38" fontId="31" fillId="0" borderId="14" xfId="3" applyFont="1" applyFill="1" applyBorder="1" applyAlignment="1">
      <alignment horizontal="distributed" vertical="center"/>
    </xf>
    <xf numFmtId="38" fontId="34" fillId="0" borderId="14" xfId="3" applyFont="1" applyFill="1" applyBorder="1" applyAlignment="1">
      <alignment horizontal="right" vertical="center"/>
    </xf>
    <xf numFmtId="38" fontId="10" fillId="0" borderId="0" xfId="3" applyFont="1" applyFill="1" applyAlignment="1">
      <alignment vertical="center"/>
    </xf>
    <xf numFmtId="38" fontId="9" fillId="0" borderId="0" xfId="3" applyFont="1" applyFill="1" applyBorder="1" applyAlignment="1">
      <alignment horizontal="right" vertical="center"/>
    </xf>
    <xf numFmtId="38" fontId="9" fillId="0" borderId="0" xfId="3" applyFont="1" applyFill="1" applyBorder="1" applyAlignment="1">
      <alignment vertical="center"/>
    </xf>
    <xf numFmtId="38" fontId="15" fillId="0" borderId="0" xfId="3" applyFont="1" applyFill="1" applyAlignment="1">
      <alignment vertical="center"/>
    </xf>
    <xf numFmtId="38" fontId="16" fillId="0" borderId="0" xfId="3" applyFont="1" applyFill="1" applyAlignment="1">
      <alignment vertical="center"/>
    </xf>
    <xf numFmtId="38" fontId="12" fillId="0" borderId="10" xfId="3" applyFont="1" applyFill="1" applyBorder="1" applyAlignment="1">
      <alignment horizontal="distributed" vertical="center"/>
    </xf>
    <xf numFmtId="38" fontId="33" fillId="0" borderId="10" xfId="3" applyFont="1" applyFill="1" applyBorder="1" applyAlignment="1">
      <alignment vertical="center"/>
    </xf>
    <xf numFmtId="0" fontId="18" fillId="0" borderId="7" xfId="2" applyNumberFormat="1" applyFont="1" applyBorder="1" applyAlignment="1">
      <alignment vertical="center"/>
    </xf>
    <xf numFmtId="0" fontId="9" fillId="0" borderId="9" xfId="2" applyNumberFormat="1" applyFont="1" applyBorder="1" applyAlignment="1">
      <alignment horizontal="center" vertical="center"/>
    </xf>
    <xf numFmtId="179" fontId="12" fillId="0" borderId="11" xfId="3" applyNumberFormat="1" applyFont="1" applyBorder="1" applyAlignment="1">
      <alignment vertical="center"/>
    </xf>
    <xf numFmtId="179" fontId="12" fillId="0" borderId="11" xfId="2" applyNumberFormat="1" applyFont="1" applyBorder="1" applyAlignment="1">
      <alignment vertical="center"/>
    </xf>
    <xf numFmtId="179" fontId="12" fillId="0" borderId="1" xfId="3" applyNumberFormat="1" applyFont="1" applyBorder="1" applyAlignment="1">
      <alignment vertical="center"/>
    </xf>
    <xf numFmtId="179" fontId="12" fillId="0" borderId="5" xfId="2" applyNumberFormat="1" applyFont="1" applyBorder="1" applyAlignment="1">
      <alignment vertical="center"/>
    </xf>
    <xf numFmtId="185" fontId="9" fillId="0" borderId="9" xfId="2" applyNumberFormat="1" applyFont="1" applyBorder="1" applyAlignment="1">
      <alignment vertical="center"/>
    </xf>
    <xf numFmtId="185" fontId="12" fillId="0" borderId="9" xfId="2" applyNumberFormat="1" applyFont="1" applyBorder="1" applyAlignment="1">
      <alignment vertical="center"/>
    </xf>
    <xf numFmtId="185" fontId="12" fillId="0" borderId="8" xfId="2" applyNumberFormat="1" applyFont="1" applyBorder="1" applyAlignment="1">
      <alignment vertical="center"/>
    </xf>
    <xf numFmtId="185" fontId="12" fillId="0" borderId="14" xfId="2" applyNumberFormat="1" applyFont="1" applyBorder="1" applyAlignment="1">
      <alignment vertical="center"/>
    </xf>
    <xf numFmtId="185" fontId="12" fillId="0" borderId="10" xfId="2" applyNumberFormat="1" applyFont="1" applyBorder="1" applyAlignment="1">
      <alignment vertical="center"/>
    </xf>
    <xf numFmtId="184" fontId="12" fillId="0" borderId="9" xfId="2" applyNumberFormat="1" applyFont="1" applyBorder="1" applyAlignment="1">
      <alignment horizontal="right" vertical="center"/>
    </xf>
    <xf numFmtId="184" fontId="12" fillId="0" borderId="8" xfId="3" applyNumberFormat="1" applyFont="1" applyBorder="1" applyAlignment="1">
      <alignment horizontal="right" vertical="center"/>
    </xf>
    <xf numFmtId="184" fontId="12" fillId="0" borderId="14" xfId="3" applyNumberFormat="1" applyFont="1" applyBorder="1" applyAlignment="1">
      <alignment horizontal="right" vertical="center"/>
    </xf>
    <xf numFmtId="184" fontId="12" fillId="0" borderId="10" xfId="3" applyNumberFormat="1" applyFont="1" applyBorder="1" applyAlignment="1">
      <alignment horizontal="right" vertical="center"/>
    </xf>
    <xf numFmtId="179" fontId="9" fillId="0" borderId="10" xfId="2" applyNumberFormat="1" applyFont="1" applyBorder="1" applyAlignment="1">
      <alignment horizontal="center" vertical="center"/>
    </xf>
    <xf numFmtId="0" fontId="9" fillId="0" borderId="14" xfId="2" applyNumberFormat="1" applyFont="1" applyBorder="1" applyAlignment="1">
      <alignment horizontal="left" vertical="center"/>
    </xf>
    <xf numFmtId="0" fontId="12" fillId="0" borderId="10" xfId="2" applyFont="1" applyBorder="1" applyAlignment="1">
      <alignment vertical="center" wrapText="1"/>
    </xf>
    <xf numFmtId="0" fontId="15" fillId="0" borderId="0" xfId="2" applyAlignment="1">
      <alignment horizontal="right" vertical="center"/>
    </xf>
    <xf numFmtId="38" fontId="32" fillId="0" borderId="21" xfId="3" applyFont="1" applyBorder="1" applyAlignment="1">
      <alignment vertical="center"/>
    </xf>
    <xf numFmtId="0" fontId="19" fillId="0" borderId="3" xfId="2" applyNumberFormat="1" applyFont="1" applyFill="1" applyBorder="1" applyAlignment="1">
      <alignment vertical="center"/>
    </xf>
    <xf numFmtId="0" fontId="9" fillId="0" borderId="9" xfId="2" applyFont="1" applyBorder="1" applyAlignment="1">
      <alignment horizontal="center" vertical="center"/>
    </xf>
    <xf numFmtId="0" fontId="10" fillId="0" borderId="7" xfId="2" applyFont="1" applyBorder="1" applyAlignment="1">
      <alignment horizontal="center" vertical="center"/>
    </xf>
    <xf numFmtId="0" fontId="9" fillId="0" borderId="0" xfId="2" applyNumberFormat="1" applyFont="1" applyAlignment="1">
      <alignment vertical="center" shrinkToFit="1"/>
    </xf>
    <xf numFmtId="38" fontId="12" fillId="0" borderId="15" xfId="3" applyFont="1" applyBorder="1" applyAlignment="1">
      <alignment horizontal="right" vertical="center"/>
    </xf>
    <xf numFmtId="0" fontId="35" fillId="0" borderId="3" xfId="2" applyNumberFormat="1" applyFont="1" applyBorder="1" applyAlignment="1">
      <alignment vertical="center"/>
    </xf>
    <xf numFmtId="0" fontId="18" fillId="0" borderId="3" xfId="2" applyNumberFormat="1" applyFont="1" applyFill="1" applyBorder="1" applyAlignment="1">
      <alignment vertical="center"/>
    </xf>
    <xf numFmtId="0" fontId="15" fillId="0" borderId="0" xfId="2" applyFont="1" applyAlignment="1">
      <alignment vertical="center"/>
    </xf>
    <xf numFmtId="0" fontId="15" fillId="0" borderId="0" xfId="2" applyFont="1" applyAlignment="1">
      <alignment horizontal="right" vertical="center"/>
    </xf>
    <xf numFmtId="0" fontId="15" fillId="0" borderId="0" xfId="2" applyFont="1" applyBorder="1" applyAlignment="1">
      <alignment vertical="center"/>
    </xf>
    <xf numFmtId="0" fontId="15" fillId="0" borderId="7" xfId="2" applyFont="1" applyBorder="1" applyAlignment="1">
      <alignment vertical="center"/>
    </xf>
    <xf numFmtId="38" fontId="17" fillId="0" borderId="10" xfId="3" applyFont="1" applyBorder="1" applyAlignment="1">
      <alignment vertical="center"/>
    </xf>
    <xf numFmtId="0" fontId="15" fillId="0" borderId="10" xfId="2" applyFont="1" applyBorder="1" applyAlignment="1">
      <alignment horizontal="right" vertical="center"/>
    </xf>
    <xf numFmtId="38" fontId="17" fillId="0" borderId="0" xfId="3" applyFont="1" applyBorder="1" applyAlignment="1">
      <alignment horizontal="right" vertical="center"/>
    </xf>
    <xf numFmtId="38" fontId="17" fillId="0" borderId="22" xfId="3" applyFont="1" applyBorder="1" applyAlignment="1">
      <alignment horizontal="right" vertical="center"/>
    </xf>
    <xf numFmtId="38" fontId="36" fillId="0" borderId="0" xfId="3" applyFont="1" applyFill="1" applyAlignment="1">
      <alignment vertical="center"/>
    </xf>
    <xf numFmtId="38" fontId="36" fillId="0" borderId="0" xfId="3" applyFont="1" applyFill="1" applyBorder="1" applyAlignment="1">
      <alignment vertical="center"/>
    </xf>
    <xf numFmtId="38" fontId="36" fillId="0" borderId="7" xfId="3" applyFont="1" applyFill="1" applyBorder="1" applyAlignment="1">
      <alignment vertical="center"/>
    </xf>
    <xf numFmtId="38" fontId="15" fillId="0" borderId="8" xfId="2" applyNumberFormat="1" applyFont="1" applyFill="1" applyBorder="1" applyAlignment="1">
      <alignment horizontal="right" vertical="center"/>
    </xf>
    <xf numFmtId="38" fontId="15" fillId="0" borderId="14" xfId="2" applyNumberFormat="1" applyFont="1" applyFill="1" applyBorder="1" applyAlignment="1">
      <alignment horizontal="right" vertical="center"/>
    </xf>
    <xf numFmtId="38" fontId="17" fillId="0" borderId="8" xfId="3" applyFont="1" applyFill="1" applyBorder="1" applyAlignment="1">
      <alignment horizontal="right" vertical="center"/>
    </xf>
    <xf numFmtId="38" fontId="17" fillId="0" borderId="10" xfId="3" applyFont="1" applyBorder="1" applyAlignment="1">
      <alignment horizontal="right" vertical="center"/>
    </xf>
    <xf numFmtId="0" fontId="17" fillId="0" borderId="7" xfId="2" applyFont="1" applyFill="1" applyBorder="1" applyAlignment="1">
      <alignment vertical="center"/>
    </xf>
    <xf numFmtId="0" fontId="17" fillId="0" borderId="10" xfId="2" applyFont="1" applyBorder="1" applyAlignment="1">
      <alignment horizontal="right" vertical="center"/>
    </xf>
    <xf numFmtId="0" fontId="17" fillId="0" borderId="10" xfId="2" applyFont="1" applyFill="1" applyBorder="1" applyAlignment="1">
      <alignment horizontal="right" vertical="center"/>
    </xf>
    <xf numFmtId="0" fontId="15" fillId="0" borderId="0" xfId="2" applyFont="1" applyBorder="1" applyAlignment="1">
      <alignment horizontal="right" vertical="center"/>
    </xf>
    <xf numFmtId="38" fontId="15" fillId="0" borderId="14" xfId="2" applyNumberFormat="1" applyFont="1" applyBorder="1" applyAlignment="1">
      <alignment horizontal="right" vertical="center"/>
    </xf>
    <xf numFmtId="38" fontId="15" fillId="0" borderId="24" xfId="2" applyNumberFormat="1" applyFont="1" applyBorder="1" applyAlignment="1">
      <alignment horizontal="right" vertical="center"/>
    </xf>
    <xf numFmtId="38" fontId="17" fillId="0" borderId="8" xfId="3" applyFont="1" applyBorder="1" applyAlignment="1">
      <alignment horizontal="right" vertical="center"/>
    </xf>
    <xf numFmtId="185" fontId="17" fillId="0" borderId="8" xfId="3" applyNumberFormat="1" applyFont="1" applyBorder="1" applyAlignment="1">
      <alignment horizontal="right" vertical="center"/>
    </xf>
    <xf numFmtId="177" fontId="15" fillId="0" borderId="0" xfId="2" applyNumberFormat="1" applyFont="1" applyAlignment="1">
      <alignment vertical="center"/>
    </xf>
    <xf numFmtId="0" fontId="15" fillId="0" borderId="14" xfId="2" applyFont="1" applyBorder="1" applyAlignment="1">
      <alignment vertical="center"/>
    </xf>
    <xf numFmtId="177" fontId="15" fillId="0" borderId="3" xfId="2" applyNumberFormat="1" applyFont="1" applyBorder="1" applyAlignment="1">
      <alignment horizontal="right" vertical="center"/>
    </xf>
    <xf numFmtId="177" fontId="15" fillId="0" borderId="14" xfId="2" applyNumberFormat="1" applyFont="1" applyBorder="1" applyAlignment="1">
      <alignment horizontal="right" vertical="center"/>
    </xf>
    <xf numFmtId="177" fontId="15" fillId="0" borderId="31" xfId="2" applyNumberFormat="1" applyFont="1" applyBorder="1" applyAlignment="1">
      <alignment horizontal="right" vertical="center"/>
    </xf>
    <xf numFmtId="177" fontId="15" fillId="0" borderId="0" xfId="2" applyNumberFormat="1" applyFont="1" applyBorder="1" applyAlignment="1">
      <alignment horizontal="right" vertical="center"/>
    </xf>
    <xf numFmtId="177" fontId="15" fillId="0" borderId="8" xfId="2" applyNumberFormat="1" applyFont="1" applyBorder="1" applyAlignment="1">
      <alignment horizontal="right" vertical="center"/>
    </xf>
    <xf numFmtId="177" fontId="15" fillId="0" borderId="4" xfId="2" applyNumberFormat="1" applyFont="1" applyBorder="1" applyAlignment="1">
      <alignment horizontal="right" vertical="center"/>
    </xf>
    <xf numFmtId="177" fontId="15" fillId="0" borderId="32" xfId="2" applyNumberFormat="1" applyFont="1" applyBorder="1" applyAlignment="1">
      <alignment horizontal="right" vertical="center"/>
    </xf>
    <xf numFmtId="177" fontId="15" fillId="0" borderId="3" xfId="2" applyNumberFormat="1" applyFont="1" applyBorder="1" applyAlignment="1">
      <alignment vertical="center"/>
    </xf>
    <xf numFmtId="177" fontId="15" fillId="0" borderId="14" xfId="2" applyNumberFormat="1" applyFont="1" applyBorder="1" applyAlignment="1">
      <alignment vertical="center"/>
    </xf>
    <xf numFmtId="177" fontId="15" fillId="0" borderId="32" xfId="2" applyNumberFormat="1" applyFont="1" applyBorder="1" applyAlignment="1">
      <alignment vertical="center"/>
    </xf>
    <xf numFmtId="177" fontId="15" fillId="0" borderId="0" xfId="2" applyNumberFormat="1" applyFont="1" applyBorder="1" applyAlignment="1">
      <alignment vertical="center"/>
    </xf>
    <xf numFmtId="177" fontId="15" fillId="0" borderId="4" xfId="2" applyNumberFormat="1" applyFont="1" applyBorder="1" applyAlignment="1">
      <alignment vertical="center"/>
    </xf>
    <xf numFmtId="177" fontId="15" fillId="0" borderId="34" xfId="2" applyNumberFormat="1" applyFont="1" applyBorder="1" applyAlignment="1">
      <alignment vertical="center"/>
    </xf>
    <xf numFmtId="177" fontId="15" fillId="0" borderId="5" xfId="2" applyNumberFormat="1" applyFont="1" applyBorder="1" applyAlignment="1">
      <alignment horizontal="right" vertical="center"/>
    </xf>
    <xf numFmtId="177" fontId="15" fillId="0" borderId="10" xfId="2" applyNumberFormat="1" applyFont="1" applyBorder="1" applyAlignment="1">
      <alignment horizontal="right" vertical="center"/>
    </xf>
    <xf numFmtId="177" fontId="15" fillId="0" borderId="33" xfId="2" applyNumberFormat="1" applyFont="1" applyBorder="1" applyAlignment="1">
      <alignment horizontal="right" vertical="center"/>
    </xf>
    <xf numFmtId="177" fontId="15" fillId="0" borderId="7" xfId="2" applyNumberFormat="1" applyFont="1" applyBorder="1" applyAlignment="1">
      <alignment horizontal="right" vertical="center"/>
    </xf>
    <xf numFmtId="177" fontId="15" fillId="0" borderId="6" xfId="2" applyNumberFormat="1" applyFont="1" applyBorder="1" applyAlignment="1">
      <alignment horizontal="right" vertical="center"/>
    </xf>
    <xf numFmtId="0" fontId="15" fillId="0" borderId="9" xfId="2" applyFont="1" applyBorder="1" applyAlignment="1">
      <alignment vertical="center"/>
    </xf>
    <xf numFmtId="177" fontId="15" fillId="0" borderId="11" xfId="2" applyNumberFormat="1" applyFont="1" applyBorder="1" applyAlignment="1">
      <alignment vertical="center"/>
    </xf>
    <xf numFmtId="177" fontId="15" fillId="0" borderId="9" xfId="2" applyNumberFormat="1" applyFont="1" applyBorder="1" applyAlignment="1">
      <alignment vertical="center"/>
    </xf>
    <xf numFmtId="177" fontId="15" fillId="0" borderId="35" xfId="2" applyNumberFormat="1" applyFont="1" applyBorder="1" applyAlignment="1">
      <alignment vertical="center"/>
    </xf>
    <xf numFmtId="177" fontId="15" fillId="0" borderId="16" xfId="2" applyNumberFormat="1" applyFont="1" applyBorder="1" applyAlignment="1">
      <alignment vertical="center"/>
    </xf>
    <xf numFmtId="177" fontId="15" fillId="0" borderId="15" xfId="2" applyNumberFormat="1" applyFont="1" applyBorder="1" applyAlignment="1">
      <alignment vertical="center"/>
    </xf>
    <xf numFmtId="0" fontId="15" fillId="0" borderId="7" xfId="2" applyFont="1" applyBorder="1" applyAlignment="1">
      <alignment horizontal="left" vertical="center"/>
    </xf>
    <xf numFmtId="0" fontId="15" fillId="0" borderId="0" xfId="2" applyFont="1" applyAlignment="1">
      <alignment horizontal="left" vertical="center"/>
    </xf>
    <xf numFmtId="0" fontId="15" fillId="0" borderId="0" xfId="2" applyNumberFormat="1" applyFont="1" applyAlignment="1">
      <alignment vertical="center"/>
    </xf>
    <xf numFmtId="38" fontId="15" fillId="0" borderId="0" xfId="2" applyNumberFormat="1" applyFont="1" applyAlignment="1">
      <alignment horizontal="left" vertical="center"/>
    </xf>
    <xf numFmtId="38" fontId="15" fillId="0" borderId="0" xfId="2" applyNumberFormat="1" applyFont="1" applyAlignment="1">
      <alignment vertical="center"/>
    </xf>
    <xf numFmtId="0" fontId="15" fillId="0" borderId="4" xfId="2" applyFont="1" applyBorder="1" applyAlignment="1">
      <alignment vertical="center"/>
    </xf>
    <xf numFmtId="0" fontId="15" fillId="0" borderId="10" xfId="2" applyNumberFormat="1" applyFont="1" applyBorder="1" applyAlignment="1">
      <alignment vertical="center"/>
    </xf>
    <xf numFmtId="0" fontId="15" fillId="0" borderId="5" xfId="2" applyNumberFormat="1" applyFont="1" applyBorder="1" applyAlignment="1">
      <alignment vertical="center"/>
    </xf>
    <xf numFmtId="0" fontId="15" fillId="0" borderId="6" xfId="2" applyNumberFormat="1" applyFont="1" applyBorder="1" applyAlignment="1">
      <alignment vertical="center"/>
    </xf>
    <xf numFmtId="2" fontId="12" fillId="0" borderId="14" xfId="3" applyNumberFormat="1" applyFont="1" applyBorder="1" applyAlignment="1">
      <alignment horizontal="right" vertical="center"/>
    </xf>
    <xf numFmtId="0" fontId="15" fillId="0" borderId="7" xfId="2" applyNumberFormat="1" applyFont="1" applyBorder="1" applyAlignment="1">
      <alignment vertical="center"/>
    </xf>
    <xf numFmtId="0" fontId="15" fillId="0" borderId="10" xfId="2" applyNumberFormat="1" applyFont="1" applyBorder="1" applyAlignment="1">
      <alignment horizontal="right" vertical="center"/>
    </xf>
    <xf numFmtId="38" fontId="12" fillId="0" borderId="10" xfId="3" applyFont="1" applyBorder="1" applyAlignment="1">
      <alignment horizontal="right" vertical="center" shrinkToFit="1"/>
    </xf>
    <xf numFmtId="0" fontId="12" fillId="0" borderId="10" xfId="2" applyFont="1" applyBorder="1" applyAlignment="1">
      <alignment horizontal="right" vertical="center"/>
    </xf>
    <xf numFmtId="0" fontId="2" fillId="0" borderId="0" xfId="1" applyAlignment="1">
      <alignment horizontal="center" vertical="center"/>
    </xf>
    <xf numFmtId="0" fontId="0" fillId="0" borderId="0" xfId="0" applyAlignment="1">
      <alignment horizontal="center" vertical="center"/>
    </xf>
    <xf numFmtId="187" fontId="12" fillId="0" borderId="14" xfId="3" applyNumberFormat="1" applyFont="1" applyBorder="1" applyAlignment="1">
      <alignment horizontal="right" vertical="center"/>
    </xf>
    <xf numFmtId="187" fontId="17" fillId="0" borderId="14" xfId="3" applyNumberFormat="1" applyFont="1" applyBorder="1" applyAlignment="1">
      <alignment vertical="center"/>
    </xf>
    <xf numFmtId="187" fontId="17" fillId="0" borderId="14" xfId="3" applyNumberFormat="1" applyFont="1" applyBorder="1" applyAlignment="1">
      <alignment horizontal="right" vertical="center"/>
    </xf>
    <xf numFmtId="0" fontId="38" fillId="0" borderId="0" xfId="0" applyFont="1">
      <alignment vertical="center"/>
    </xf>
    <xf numFmtId="0" fontId="37" fillId="0" borderId="0" xfId="0" applyFont="1" applyAlignment="1">
      <alignment horizontal="left" vertical="center"/>
    </xf>
    <xf numFmtId="0" fontId="37" fillId="0" borderId="0" xfId="0" applyFont="1" applyAlignment="1">
      <alignment vertical="center"/>
    </xf>
    <xf numFmtId="0" fontId="37" fillId="0" borderId="0" xfId="0" applyFont="1">
      <alignment vertical="center"/>
    </xf>
    <xf numFmtId="0" fontId="15" fillId="0" borderId="17" xfId="2" applyNumberFormat="1" applyFont="1" applyBorder="1" applyAlignment="1">
      <alignment vertical="center"/>
    </xf>
    <xf numFmtId="0" fontId="8" fillId="0" borderId="0" xfId="0" applyFont="1">
      <alignment vertical="center"/>
    </xf>
    <xf numFmtId="0" fontId="14" fillId="0" borderId="0" xfId="0" applyFont="1">
      <alignment vertical="center"/>
    </xf>
    <xf numFmtId="0" fontId="41" fillId="0" borderId="0" xfId="0" applyFont="1">
      <alignment vertical="center"/>
    </xf>
    <xf numFmtId="0" fontId="37" fillId="0" borderId="9" xfId="0" applyFont="1" applyBorder="1" applyAlignment="1">
      <alignment horizontal="center" vertical="center"/>
    </xf>
    <xf numFmtId="0" fontId="37" fillId="0" borderId="9" xfId="0" applyFont="1" applyBorder="1">
      <alignment vertical="center"/>
    </xf>
    <xf numFmtId="185" fontId="37" fillId="0" borderId="9" xfId="6" applyNumberFormat="1" applyFont="1" applyBorder="1">
      <alignment vertical="center"/>
    </xf>
    <xf numFmtId="186" fontId="37" fillId="0" borderId="9" xfId="0" applyNumberFormat="1" applyFont="1" applyBorder="1">
      <alignment vertical="center"/>
    </xf>
    <xf numFmtId="0" fontId="42" fillId="0" borderId="0" xfId="0" applyFont="1">
      <alignment vertical="center"/>
    </xf>
    <xf numFmtId="0" fontId="43" fillId="0" borderId="0" xfId="0" applyFont="1" applyAlignment="1">
      <alignment vertical="center"/>
    </xf>
    <xf numFmtId="38" fontId="37" fillId="0" borderId="9" xfId="7" applyFont="1" applyBorder="1" applyAlignment="1">
      <alignment vertical="center" shrinkToFit="1"/>
    </xf>
    <xf numFmtId="185" fontId="37" fillId="0" borderId="9" xfId="6" applyNumberFormat="1" applyFont="1" applyBorder="1" applyAlignment="1">
      <alignment vertical="center" shrinkToFit="1"/>
    </xf>
    <xf numFmtId="186" fontId="37" fillId="0" borderId="9" xfId="0" applyNumberFormat="1" applyFont="1" applyBorder="1" applyAlignment="1">
      <alignment vertical="center" shrinkToFit="1"/>
    </xf>
    <xf numFmtId="185" fontId="37" fillId="0" borderId="9" xfId="0" applyNumberFormat="1" applyFont="1" applyBorder="1" applyAlignment="1">
      <alignment vertical="center" shrinkToFit="1"/>
    </xf>
    <xf numFmtId="38" fontId="41" fillId="0" borderId="9" xfId="7" applyFont="1" applyBorder="1">
      <alignment vertical="center"/>
    </xf>
    <xf numFmtId="185" fontId="41" fillId="0" borderId="9" xfId="6" applyNumberFormat="1" applyFont="1" applyBorder="1">
      <alignment vertical="center"/>
    </xf>
    <xf numFmtId="185" fontId="41" fillId="0" borderId="9" xfId="0" applyNumberFormat="1" applyFont="1" applyBorder="1">
      <alignment vertical="center"/>
    </xf>
    <xf numFmtId="0" fontId="39" fillId="0" borderId="0" xfId="0" applyFont="1" applyAlignment="1">
      <alignment vertical="center"/>
    </xf>
    <xf numFmtId="0" fontId="40" fillId="0" borderId="0" xfId="0" applyFont="1" applyAlignment="1">
      <alignment horizontal="left" vertical="center"/>
    </xf>
    <xf numFmtId="0" fontId="20" fillId="0" borderId="0" xfId="2" applyNumberFormat="1" applyFont="1" applyBorder="1" applyAlignment="1">
      <alignment vertical="center"/>
    </xf>
    <xf numFmtId="0" fontId="9" fillId="0" borderId="0" xfId="2" applyNumberFormat="1" applyFont="1" applyAlignment="1">
      <alignment vertical="center" shrinkToFit="1"/>
    </xf>
    <xf numFmtId="0" fontId="10" fillId="0" borderId="0" xfId="2" applyNumberFormat="1" applyFont="1" applyBorder="1" applyAlignment="1">
      <alignment vertical="center"/>
    </xf>
    <xf numFmtId="0" fontId="9" fillId="0" borderId="0" xfId="2" applyNumberFormat="1" applyFont="1" applyBorder="1" applyAlignment="1">
      <alignment vertical="center"/>
    </xf>
    <xf numFmtId="38" fontId="41" fillId="0" borderId="9" xfId="7" applyFont="1" applyBorder="1" applyAlignment="1">
      <alignment vertical="center" shrinkToFit="1"/>
    </xf>
    <xf numFmtId="185" fontId="41" fillId="0" borderId="9" xfId="6" applyNumberFormat="1" applyFont="1" applyBorder="1" applyAlignment="1">
      <alignment vertical="center" shrinkToFit="1"/>
    </xf>
    <xf numFmtId="38" fontId="41" fillId="0" borderId="9" xfId="7" applyFont="1" applyBorder="1" applyAlignment="1">
      <alignment horizontal="right" vertical="center" shrinkToFit="1"/>
    </xf>
    <xf numFmtId="0" fontId="0" fillId="0" borderId="0" xfId="0" applyFont="1">
      <alignment vertical="center"/>
    </xf>
    <xf numFmtId="0" fontId="9" fillId="0" borderId="0" xfId="0" applyFont="1" applyAlignment="1">
      <alignment vertical="center"/>
    </xf>
    <xf numFmtId="0" fontId="40" fillId="0" borderId="0" xfId="0" applyFont="1">
      <alignment vertical="center"/>
    </xf>
    <xf numFmtId="0" fontId="12" fillId="0" borderId="0" xfId="0" applyFont="1">
      <alignment vertical="center"/>
    </xf>
    <xf numFmtId="0" fontId="22" fillId="0" borderId="0" xfId="0" applyFont="1">
      <alignment vertical="center"/>
    </xf>
    <xf numFmtId="0" fontId="41" fillId="0" borderId="9" xfId="0" applyFont="1" applyBorder="1" applyAlignment="1">
      <alignment horizontal="distributed" vertical="center"/>
    </xf>
    <xf numFmtId="0" fontId="41" fillId="0" borderId="9" xfId="0" applyFont="1" applyBorder="1" applyAlignment="1">
      <alignment horizontal="center" vertical="center"/>
    </xf>
    <xf numFmtId="0" fontId="41" fillId="0" borderId="0" xfId="0" applyFont="1" applyAlignment="1">
      <alignment horizontal="left" vertical="center"/>
    </xf>
    <xf numFmtId="0" fontId="44" fillId="0" borderId="0" xfId="0" applyFont="1">
      <alignment vertical="center"/>
    </xf>
    <xf numFmtId="187" fontId="17" fillId="0" borderId="10" xfId="3" applyNumberFormat="1" applyFont="1" applyBorder="1" applyAlignment="1">
      <alignment horizontal="right" vertical="center"/>
    </xf>
    <xf numFmtId="0" fontId="45" fillId="0" borderId="0" xfId="5" applyFont="1">
      <alignment vertical="center"/>
    </xf>
    <xf numFmtId="0" fontId="15" fillId="0" borderId="0" xfId="2" applyNumberFormat="1" applyFont="1" applyBorder="1" applyAlignment="1">
      <alignment vertical="center"/>
    </xf>
    <xf numFmtId="38" fontId="32" fillId="0" borderId="10" xfId="3" applyFont="1" applyBorder="1" applyAlignment="1">
      <alignment vertical="center" shrinkToFit="1"/>
    </xf>
    <xf numFmtId="38" fontId="32" fillId="0" borderId="7" xfId="3" applyFont="1" applyBorder="1" applyAlignment="1">
      <alignment vertical="center" shrinkToFit="1"/>
    </xf>
    <xf numFmtId="38" fontId="32" fillId="0" borderId="26" xfId="3" applyFont="1" applyBorder="1" applyAlignment="1">
      <alignment horizontal="right" vertical="center" shrinkToFit="1"/>
    </xf>
    <xf numFmtId="38" fontId="32" fillId="0" borderId="29" xfId="3" applyFont="1" applyFill="1" applyBorder="1" applyAlignment="1">
      <alignment vertical="center" shrinkToFit="1"/>
    </xf>
    <xf numFmtId="38" fontId="12" fillId="0" borderId="9" xfId="7" applyFont="1" applyBorder="1" applyAlignment="1">
      <alignment vertical="center" shrinkToFit="1"/>
    </xf>
    <xf numFmtId="38" fontId="12" fillId="0" borderId="15" xfId="3" applyNumberFormat="1" applyFont="1" applyBorder="1" applyAlignment="1">
      <alignment horizontal="right" vertical="center"/>
    </xf>
    <xf numFmtId="0" fontId="3" fillId="0" borderId="0" xfId="1" applyFont="1" applyAlignment="1">
      <alignment horizontal="center" vertical="center"/>
    </xf>
    <xf numFmtId="0" fontId="6" fillId="0" borderId="0" xfId="1" applyNumberFormat="1" applyFont="1" applyAlignment="1">
      <alignment horizontal="center" vertical="center"/>
    </xf>
    <xf numFmtId="0" fontId="11" fillId="0" borderId="0" xfId="1" applyNumberFormat="1" applyFont="1" applyAlignment="1">
      <alignment horizontal="center" vertical="center"/>
    </xf>
    <xf numFmtId="0" fontId="5" fillId="0" borderId="0" xfId="1" applyFont="1" applyAlignment="1">
      <alignment horizontal="center" vertical="center"/>
    </xf>
    <xf numFmtId="0" fontId="13" fillId="0" borderId="0" xfId="1" applyNumberFormat="1" applyFont="1" applyBorder="1" applyAlignment="1">
      <alignment horizontal="center" vertical="center"/>
    </xf>
    <xf numFmtId="38" fontId="9" fillId="0" borderId="9" xfId="3" applyFont="1" applyBorder="1" applyAlignment="1">
      <alignment horizontal="right" vertical="center"/>
    </xf>
    <xf numFmtId="176" fontId="9" fillId="0" borderId="9" xfId="2" applyNumberFormat="1" applyFont="1" applyBorder="1" applyAlignment="1">
      <alignment horizontal="right" vertical="center"/>
    </xf>
    <xf numFmtId="0" fontId="9" fillId="0" borderId="7" xfId="2" applyFont="1" applyBorder="1" applyAlignment="1">
      <alignment horizontal="right" vertical="center"/>
    </xf>
    <xf numFmtId="0" fontId="9" fillId="0" borderId="8" xfId="2" applyFont="1" applyBorder="1" applyAlignment="1">
      <alignment horizontal="center" vertical="center"/>
    </xf>
    <xf numFmtId="0" fontId="9" fillId="0" borderId="10" xfId="2" applyFont="1" applyBorder="1" applyAlignment="1">
      <alignment horizontal="center" vertical="center"/>
    </xf>
    <xf numFmtId="0" fontId="9" fillId="0" borderId="9" xfId="2" applyFont="1" applyBorder="1" applyAlignment="1">
      <alignment horizontal="center" vertical="center"/>
    </xf>
    <xf numFmtId="177" fontId="9" fillId="0" borderId="9" xfId="2" applyNumberFormat="1" applyFont="1" applyBorder="1" applyAlignment="1">
      <alignment horizontal="right" vertical="center"/>
    </xf>
    <xf numFmtId="0" fontId="9" fillId="0" borderId="9" xfId="2" applyFont="1" applyBorder="1" applyAlignment="1">
      <alignment horizontal="right" vertical="center"/>
    </xf>
    <xf numFmtId="182" fontId="9" fillId="0" borderId="9" xfId="2" applyNumberFormat="1" applyFont="1" applyBorder="1" applyAlignment="1">
      <alignment horizontal="right" vertical="center"/>
    </xf>
    <xf numFmtId="178" fontId="9" fillId="0" borderId="9" xfId="3" applyNumberFormat="1" applyFont="1" applyBorder="1" applyAlignment="1">
      <alignment horizontal="right" vertical="center"/>
    </xf>
    <xf numFmtId="0" fontId="9" fillId="0" borderId="0" xfId="2" applyNumberFormat="1" applyFont="1" applyBorder="1" applyAlignment="1">
      <alignment horizontal="center" vertical="center"/>
    </xf>
    <xf numFmtId="0" fontId="10" fillId="0" borderId="8" xfId="2" applyNumberFormat="1" applyFont="1" applyBorder="1" applyAlignment="1">
      <alignment horizontal="distributed" vertical="center"/>
    </xf>
    <xf numFmtId="0" fontId="10" fillId="0" borderId="10" xfId="2" applyNumberFormat="1" applyFont="1" applyBorder="1" applyAlignment="1">
      <alignment horizontal="distributed" vertical="center"/>
    </xf>
    <xf numFmtId="0" fontId="9" fillId="0" borderId="1" xfId="2" applyNumberFormat="1" applyFont="1" applyBorder="1" applyAlignment="1">
      <alignment horizontal="center" vertical="center"/>
    </xf>
    <xf numFmtId="0" fontId="9" fillId="0" borderId="2" xfId="2" applyNumberFormat="1" applyFont="1" applyBorder="1" applyAlignment="1">
      <alignment horizontal="center" vertical="center"/>
    </xf>
    <xf numFmtId="179" fontId="9" fillId="0" borderId="3" xfId="2" applyNumberFormat="1" applyFont="1" applyBorder="1" applyAlignment="1">
      <alignment horizontal="center" vertical="center" shrinkToFit="1"/>
    </xf>
    <xf numFmtId="179" fontId="9" fillId="0" borderId="0" xfId="2" applyNumberFormat="1" applyFont="1" applyBorder="1" applyAlignment="1">
      <alignment horizontal="center" vertical="center" shrinkToFit="1"/>
    </xf>
    <xf numFmtId="0" fontId="20" fillId="0" borderId="0" xfId="2" applyNumberFormat="1" applyFont="1" applyBorder="1" applyAlignment="1">
      <alignment vertical="center"/>
    </xf>
    <xf numFmtId="0" fontId="9" fillId="0" borderId="11" xfId="2" applyFont="1" applyBorder="1" applyAlignment="1">
      <alignment horizontal="center" vertical="center"/>
    </xf>
    <xf numFmtId="0" fontId="9" fillId="0" borderId="16" xfId="2" applyFont="1" applyBorder="1" applyAlignment="1">
      <alignment horizontal="center" vertical="center"/>
    </xf>
    <xf numFmtId="0" fontId="9" fillId="0" borderId="15" xfId="2" applyFont="1" applyBorder="1" applyAlignment="1">
      <alignment horizontal="center" vertical="center"/>
    </xf>
    <xf numFmtId="0" fontId="9" fillId="0" borderId="1" xfId="2" applyNumberFormat="1" applyFont="1" applyBorder="1" applyAlignment="1">
      <alignment horizontal="center" vertical="center" wrapText="1"/>
    </xf>
    <xf numFmtId="0" fontId="9" fillId="0" borderId="2" xfId="2" applyNumberFormat="1" applyFont="1" applyBorder="1" applyAlignment="1">
      <alignment horizontal="center" vertical="center" wrapText="1"/>
    </xf>
    <xf numFmtId="0" fontId="9" fillId="0" borderId="5" xfId="2" applyNumberFormat="1" applyFont="1" applyBorder="1" applyAlignment="1">
      <alignment horizontal="center" vertical="center" wrapText="1"/>
    </xf>
    <xf numFmtId="0" fontId="9" fillId="0" borderId="6" xfId="2" applyNumberFormat="1" applyFont="1" applyBorder="1" applyAlignment="1">
      <alignment horizontal="center" vertical="center" wrapText="1"/>
    </xf>
    <xf numFmtId="0" fontId="9" fillId="0" borderId="17" xfId="2" applyNumberFormat="1" applyFont="1" applyBorder="1" applyAlignment="1">
      <alignment horizontal="center" vertical="center"/>
    </xf>
    <xf numFmtId="0" fontId="9" fillId="0" borderId="5" xfId="2" applyNumberFormat="1" applyFont="1" applyBorder="1" applyAlignment="1">
      <alignment horizontal="center" vertical="center"/>
    </xf>
    <xf numFmtId="0" fontId="9" fillId="0" borderId="6" xfId="2" applyNumberFormat="1" applyFont="1" applyBorder="1" applyAlignment="1">
      <alignment horizontal="center" vertical="center"/>
    </xf>
    <xf numFmtId="0" fontId="9" fillId="0" borderId="9" xfId="2" applyNumberFormat="1" applyFont="1" applyBorder="1" applyAlignment="1">
      <alignment horizontal="center" vertical="center" wrapText="1"/>
    </xf>
    <xf numFmtId="0" fontId="12" fillId="0" borderId="1" xfId="2" applyNumberFormat="1" applyFont="1" applyBorder="1" applyAlignment="1">
      <alignment horizontal="center" vertical="center"/>
    </xf>
    <xf numFmtId="0" fontId="12" fillId="0" borderId="2" xfId="2" applyFont="1" applyBorder="1" applyAlignment="1">
      <alignment horizontal="center" vertical="center"/>
    </xf>
    <xf numFmtId="0" fontId="12" fillId="0" borderId="1" xfId="2" applyFont="1" applyBorder="1" applyAlignment="1">
      <alignment horizontal="right" vertical="center"/>
    </xf>
    <xf numFmtId="0" fontId="12" fillId="0" borderId="2" xfId="2" applyFont="1" applyBorder="1" applyAlignment="1">
      <alignment horizontal="right" vertical="center"/>
    </xf>
    <xf numFmtId="0" fontId="12" fillId="0" borderId="3" xfId="2" applyFont="1" applyBorder="1" applyAlignment="1">
      <alignment horizontal="right" vertical="center"/>
    </xf>
    <xf numFmtId="0" fontId="12" fillId="0" borderId="4" xfId="2" applyFont="1" applyBorder="1" applyAlignment="1">
      <alignment horizontal="right" vertical="center"/>
    </xf>
    <xf numFmtId="177" fontId="12" fillId="0" borderId="3" xfId="2" applyNumberFormat="1" applyFont="1" applyBorder="1" applyAlignment="1">
      <alignment horizontal="right" vertical="center"/>
    </xf>
    <xf numFmtId="177" fontId="12" fillId="0" borderId="4" xfId="2" applyNumberFormat="1" applyFont="1" applyBorder="1" applyAlignment="1">
      <alignment horizontal="right" vertical="center"/>
    </xf>
    <xf numFmtId="177" fontId="12" fillId="0" borderId="5" xfId="2" applyNumberFormat="1" applyFont="1" applyBorder="1" applyAlignment="1">
      <alignment horizontal="right" vertical="center"/>
    </xf>
    <xf numFmtId="177" fontId="12" fillId="0" borderId="6" xfId="2" applyNumberFormat="1" applyFont="1" applyBorder="1" applyAlignment="1">
      <alignment horizontal="right" vertical="center"/>
    </xf>
    <xf numFmtId="0" fontId="12" fillId="0" borderId="5" xfId="2" applyFont="1" applyBorder="1" applyAlignment="1">
      <alignment horizontal="right" vertical="center"/>
    </xf>
    <xf numFmtId="0" fontId="12" fillId="0" borderId="6" xfId="2" applyFont="1" applyBorder="1" applyAlignment="1">
      <alignment horizontal="right" vertical="center"/>
    </xf>
    <xf numFmtId="179" fontId="9" fillId="0" borderId="11" xfId="2" applyNumberFormat="1" applyFont="1" applyBorder="1" applyAlignment="1">
      <alignment horizontal="center" vertical="center" shrinkToFit="1"/>
    </xf>
    <xf numFmtId="179" fontId="9" fillId="0" borderId="16" xfId="2" applyNumberFormat="1" applyFont="1" applyBorder="1" applyAlignment="1">
      <alignment horizontal="center" vertical="center" shrinkToFit="1"/>
    </xf>
    <xf numFmtId="179" fontId="9" fillId="0" borderId="15" xfId="2" applyNumberFormat="1" applyFont="1" applyBorder="1" applyAlignment="1">
      <alignment horizontal="center" vertical="center" shrinkToFit="1"/>
    </xf>
    <xf numFmtId="0" fontId="12" fillId="0" borderId="0" xfId="2" applyNumberFormat="1" applyFont="1" applyBorder="1" applyAlignment="1">
      <alignment horizontal="center" vertical="center"/>
    </xf>
    <xf numFmtId="0" fontId="10" fillId="0" borderId="1" xfId="2" applyFont="1" applyBorder="1" applyAlignment="1">
      <alignment horizontal="center" vertical="center"/>
    </xf>
    <xf numFmtId="0" fontId="10" fillId="0" borderId="17" xfId="2" applyFont="1" applyBorder="1" applyAlignment="1">
      <alignment horizontal="center" vertical="center"/>
    </xf>
    <xf numFmtId="0" fontId="10" fillId="0" borderId="2" xfId="2" applyFont="1" applyBorder="1" applyAlignment="1">
      <alignment horizontal="center" vertical="center"/>
    </xf>
    <xf numFmtId="0" fontId="10" fillId="0" borderId="5" xfId="2" applyFont="1" applyBorder="1" applyAlignment="1">
      <alignment horizontal="center" vertical="center"/>
    </xf>
    <xf numFmtId="0" fontId="10" fillId="0" borderId="7" xfId="2" applyFont="1" applyBorder="1" applyAlignment="1">
      <alignment horizontal="center" vertical="center"/>
    </xf>
    <xf numFmtId="0" fontId="10" fillId="0" borderId="6" xfId="2" applyFont="1" applyBorder="1" applyAlignment="1">
      <alignment horizontal="center" vertical="center"/>
    </xf>
    <xf numFmtId="0" fontId="10" fillId="0" borderId="0" xfId="2" applyNumberFormat="1" applyFont="1" applyBorder="1" applyAlignment="1">
      <alignment vertical="center"/>
    </xf>
    <xf numFmtId="0" fontId="9" fillId="0" borderId="0" xfId="2" applyNumberFormat="1" applyFont="1" applyAlignment="1">
      <alignment vertical="center"/>
    </xf>
    <xf numFmtId="0" fontId="10" fillId="0" borderId="0" xfId="2" applyNumberFormat="1" applyFont="1" applyAlignment="1">
      <alignment vertical="center" shrinkToFit="1"/>
    </xf>
    <xf numFmtId="38" fontId="12" fillId="0" borderId="3" xfId="3" applyFont="1" applyBorder="1" applyAlignment="1">
      <alignment horizontal="right" vertical="center"/>
    </xf>
    <xf numFmtId="38" fontId="12" fillId="0" borderId="0" xfId="3" applyFont="1" applyBorder="1" applyAlignment="1">
      <alignment horizontal="right" vertical="center"/>
    </xf>
    <xf numFmtId="38" fontId="12" fillId="0" borderId="4" xfId="3" applyFont="1" applyBorder="1" applyAlignment="1">
      <alignment horizontal="right" vertical="center"/>
    </xf>
    <xf numFmtId="180" fontId="12" fillId="0" borderId="3" xfId="3" applyNumberFormat="1" applyFont="1" applyBorder="1" applyAlignment="1">
      <alignment horizontal="right" vertical="center"/>
    </xf>
    <xf numFmtId="180" fontId="12" fillId="0" borderId="4" xfId="3" applyNumberFormat="1" applyFont="1" applyBorder="1" applyAlignment="1">
      <alignment horizontal="right" vertical="center"/>
    </xf>
    <xf numFmtId="0" fontId="9" fillId="0" borderId="1" xfId="2" applyFont="1" applyBorder="1" applyAlignment="1">
      <alignment horizontal="center" vertical="center"/>
    </xf>
    <xf numFmtId="0" fontId="9" fillId="0" borderId="17" xfId="2" applyFont="1" applyBorder="1" applyAlignment="1">
      <alignment horizontal="center" vertical="center"/>
    </xf>
    <xf numFmtId="0" fontId="9" fillId="0" borderId="2" xfId="2" applyFont="1" applyBorder="1" applyAlignment="1">
      <alignment horizontal="center" vertical="center"/>
    </xf>
    <xf numFmtId="0" fontId="9" fillId="0" borderId="5" xfId="2" applyFont="1" applyBorder="1" applyAlignment="1">
      <alignment horizontal="center" vertical="center"/>
    </xf>
    <xf numFmtId="0" fontId="9" fillId="0" borderId="7" xfId="2" applyFont="1" applyBorder="1" applyAlignment="1">
      <alignment horizontal="center" vertical="center"/>
    </xf>
    <xf numFmtId="0" fontId="9" fillId="0" borderId="6" xfId="2" applyFont="1" applyBorder="1" applyAlignment="1">
      <alignment horizontal="center" vertical="center"/>
    </xf>
    <xf numFmtId="38" fontId="12" fillId="0" borderId="11" xfId="3" applyFont="1" applyBorder="1" applyAlignment="1">
      <alignment horizontal="right" vertical="center"/>
    </xf>
    <xf numFmtId="38" fontId="12" fillId="0" borderId="16" xfId="3" applyFont="1" applyBorder="1" applyAlignment="1">
      <alignment horizontal="right" vertical="center"/>
    </xf>
    <xf numFmtId="38" fontId="12" fillId="0" borderId="15" xfId="3" applyFont="1" applyBorder="1" applyAlignment="1">
      <alignment horizontal="right" vertical="center"/>
    </xf>
    <xf numFmtId="180" fontId="12" fillId="0" borderId="1" xfId="3" applyNumberFormat="1" applyFont="1" applyBorder="1" applyAlignment="1">
      <alignment horizontal="right" vertical="center"/>
    </xf>
    <xf numFmtId="180" fontId="12" fillId="0" borderId="2" xfId="3" applyNumberFormat="1" applyFont="1" applyBorder="1" applyAlignment="1">
      <alignment horizontal="right" vertical="center"/>
    </xf>
    <xf numFmtId="0" fontId="9" fillId="0" borderId="11" xfId="2" applyFont="1" applyBorder="1" applyAlignment="1">
      <alignment horizontal="left" vertical="center"/>
    </xf>
    <xf numFmtId="0" fontId="9" fillId="0" borderId="16" xfId="2" applyFont="1" applyBorder="1" applyAlignment="1">
      <alignment horizontal="left" vertical="center"/>
    </xf>
    <xf numFmtId="0" fontId="9" fillId="0" borderId="15" xfId="2" applyFont="1" applyBorder="1" applyAlignment="1">
      <alignment horizontal="left" vertical="center"/>
    </xf>
    <xf numFmtId="180" fontId="12" fillId="0" borderId="11" xfId="3" applyNumberFormat="1" applyFont="1" applyBorder="1" applyAlignment="1">
      <alignment horizontal="right" vertical="center"/>
    </xf>
    <xf numFmtId="180" fontId="12" fillId="0" borderId="15" xfId="3" applyNumberFormat="1" applyFont="1" applyBorder="1" applyAlignment="1">
      <alignment horizontal="right" vertical="center"/>
    </xf>
    <xf numFmtId="38" fontId="12" fillId="0" borderId="1" xfId="3" applyFont="1" applyBorder="1" applyAlignment="1">
      <alignment horizontal="right" vertical="center"/>
    </xf>
    <xf numFmtId="38" fontId="12" fillId="0" borderId="17" xfId="3" applyFont="1" applyBorder="1" applyAlignment="1">
      <alignment horizontal="right" vertical="center"/>
    </xf>
    <xf numFmtId="38" fontId="12" fillId="0" borderId="2" xfId="3" applyFont="1" applyBorder="1" applyAlignment="1">
      <alignment horizontal="right" vertical="center"/>
    </xf>
    <xf numFmtId="38" fontId="12" fillId="0" borderId="5" xfId="3" applyFont="1" applyBorder="1" applyAlignment="1">
      <alignment horizontal="right" vertical="center"/>
    </xf>
    <xf numFmtId="38" fontId="12" fillId="0" borderId="7" xfId="3" applyFont="1" applyBorder="1" applyAlignment="1">
      <alignment horizontal="right" vertical="center"/>
    </xf>
    <xf numFmtId="38" fontId="12" fillId="0" borderId="6" xfId="3" applyFont="1" applyBorder="1" applyAlignment="1">
      <alignment horizontal="right" vertical="center"/>
    </xf>
    <xf numFmtId="180" fontId="12" fillId="0" borderId="9" xfId="3" applyNumberFormat="1" applyFont="1" applyBorder="1" applyAlignment="1">
      <alignment horizontal="right" vertical="center"/>
    </xf>
    <xf numFmtId="180" fontId="12" fillId="0" borderId="5" xfId="3" applyNumberFormat="1" applyFont="1" applyBorder="1" applyAlignment="1">
      <alignment horizontal="right" vertical="center"/>
    </xf>
    <xf numFmtId="180" fontId="12" fillId="0" borderId="6" xfId="3" applyNumberFormat="1" applyFont="1" applyBorder="1" applyAlignment="1">
      <alignment horizontal="right" vertical="center"/>
    </xf>
    <xf numFmtId="0" fontId="12" fillId="0" borderId="7" xfId="2" applyFont="1" applyBorder="1" applyAlignment="1">
      <alignment horizontal="center" vertical="center"/>
    </xf>
    <xf numFmtId="0" fontId="9" fillId="0" borderId="11" xfId="2" applyFont="1" applyBorder="1" applyAlignment="1">
      <alignment horizontal="center" vertical="center" wrapText="1"/>
    </xf>
    <xf numFmtId="0" fontId="9" fillId="0" borderId="11" xfId="2" applyFont="1" applyBorder="1" applyAlignment="1">
      <alignment horizontal="left" vertical="center" wrapText="1" indent="2"/>
    </xf>
    <xf numFmtId="0" fontId="9" fillId="0" borderId="16" xfId="2" applyFont="1" applyBorder="1" applyAlignment="1">
      <alignment horizontal="left" vertical="center" indent="2"/>
    </xf>
    <xf numFmtId="0" fontId="9" fillId="0" borderId="15" xfId="2" applyFont="1" applyBorder="1" applyAlignment="1">
      <alignment horizontal="left" vertical="center" indent="2"/>
    </xf>
    <xf numFmtId="0" fontId="9" fillId="0" borderId="11" xfId="2" applyFont="1" applyFill="1" applyBorder="1" applyAlignment="1">
      <alignment horizontal="center" vertical="center"/>
    </xf>
    <xf numFmtId="0" fontId="9" fillId="0" borderId="16" xfId="2" applyFont="1" applyFill="1" applyBorder="1" applyAlignment="1">
      <alignment horizontal="center" vertical="center"/>
    </xf>
    <xf numFmtId="0" fontId="9" fillId="0" borderId="15" xfId="2" applyFont="1" applyFill="1" applyBorder="1" applyAlignment="1">
      <alignment horizontal="center" vertical="center"/>
    </xf>
    <xf numFmtId="38" fontId="12" fillId="0" borderId="11" xfId="3" applyFont="1" applyFill="1" applyBorder="1" applyAlignment="1">
      <alignment horizontal="right" vertical="center"/>
    </xf>
    <xf numFmtId="38" fontId="12" fillId="0" borderId="16" xfId="3" applyFont="1" applyFill="1" applyBorder="1" applyAlignment="1">
      <alignment horizontal="right" vertical="center"/>
    </xf>
    <xf numFmtId="38" fontId="12" fillId="0" borderId="15" xfId="3" applyFont="1" applyFill="1" applyBorder="1" applyAlignment="1">
      <alignment horizontal="right" vertical="center"/>
    </xf>
    <xf numFmtId="0" fontId="12" fillId="0" borderId="0" xfId="2" applyFont="1" applyBorder="1" applyAlignment="1">
      <alignment horizontal="right" vertical="center"/>
    </xf>
    <xf numFmtId="0" fontId="13" fillId="0" borderId="0" xfId="2" applyNumberFormat="1" applyFont="1" applyAlignment="1">
      <alignment vertical="center" shrinkToFit="1"/>
    </xf>
    <xf numFmtId="0" fontId="37" fillId="0" borderId="0" xfId="0" applyFont="1" applyAlignment="1">
      <alignment horizontal="left" vertical="center"/>
    </xf>
    <xf numFmtId="0" fontId="37" fillId="0" borderId="8" xfId="0" applyFont="1" applyBorder="1" applyAlignment="1">
      <alignment horizontal="center" vertical="center"/>
    </xf>
    <xf numFmtId="0" fontId="37" fillId="0" borderId="10" xfId="0" applyFont="1" applyBorder="1" applyAlignment="1">
      <alignment horizontal="center" vertical="center"/>
    </xf>
    <xf numFmtId="0" fontId="37" fillId="0" borderId="11" xfId="0" applyFont="1" applyBorder="1" applyAlignment="1">
      <alignment horizontal="center" vertical="center"/>
    </xf>
    <xf numFmtId="0" fontId="37" fillId="0" borderId="16" xfId="0" applyFont="1" applyBorder="1" applyAlignment="1">
      <alignment horizontal="center" vertical="center"/>
    </xf>
    <xf numFmtId="0" fontId="37" fillId="0" borderId="15" xfId="0" applyFont="1" applyBorder="1" applyAlignment="1">
      <alignment horizontal="center" vertical="center"/>
    </xf>
    <xf numFmtId="0" fontId="12" fillId="0" borderId="7" xfId="2" applyFont="1" applyBorder="1" applyAlignment="1">
      <alignment horizontal="right" vertical="center"/>
    </xf>
    <xf numFmtId="0" fontId="40" fillId="0" borderId="0" xfId="0" applyFont="1" applyAlignment="1">
      <alignment horizontal="left" vertical="center"/>
    </xf>
    <xf numFmtId="0" fontId="37" fillId="0" borderId="7" xfId="0" applyFont="1" applyBorder="1" applyAlignment="1">
      <alignment horizontal="right" vertical="center"/>
    </xf>
    <xf numFmtId="0" fontId="41" fillId="0" borderId="8" xfId="0" applyFont="1" applyBorder="1" applyAlignment="1">
      <alignment horizontal="center" vertical="center"/>
    </xf>
    <xf numFmtId="0" fontId="41" fillId="0" borderId="10" xfId="0" applyFont="1" applyBorder="1" applyAlignment="1">
      <alignment horizontal="center" vertical="center"/>
    </xf>
    <xf numFmtId="0" fontId="9" fillId="0" borderId="0" xfId="0" applyFont="1">
      <alignment vertical="center"/>
    </xf>
    <xf numFmtId="0" fontId="10" fillId="0" borderId="0" xfId="0" applyFont="1">
      <alignment vertical="center"/>
    </xf>
    <xf numFmtId="0" fontId="31" fillId="0" borderId="26" xfId="2" applyFont="1" applyBorder="1" applyAlignment="1">
      <alignment vertical="center"/>
    </xf>
    <xf numFmtId="0" fontId="31" fillId="0" borderId="27" xfId="2" applyFont="1" applyBorder="1" applyAlignment="1">
      <alignment vertical="center"/>
    </xf>
    <xf numFmtId="0" fontId="31" fillId="0" borderId="28" xfId="2" applyFont="1" applyBorder="1" applyAlignment="1">
      <alignment vertical="center"/>
    </xf>
    <xf numFmtId="0" fontId="31" fillId="0" borderId="5" xfId="2" applyFont="1" applyBorder="1" applyAlignment="1">
      <alignment vertical="center"/>
    </xf>
    <xf numFmtId="0" fontId="31" fillId="0" borderId="7" xfId="2" applyFont="1" applyBorder="1" applyAlignment="1">
      <alignment vertical="center"/>
    </xf>
    <xf numFmtId="0" fontId="31" fillId="0" borderId="6" xfId="2" applyFont="1" applyBorder="1" applyAlignment="1">
      <alignment vertical="center"/>
    </xf>
    <xf numFmtId="0" fontId="10" fillId="0" borderId="3" xfId="2" applyFont="1" applyBorder="1" applyAlignment="1">
      <alignment horizontal="center" vertical="center"/>
    </xf>
    <xf numFmtId="0" fontId="10" fillId="0" borderId="0" xfId="2" applyFont="1" applyBorder="1" applyAlignment="1">
      <alignment horizontal="center" vertical="center"/>
    </xf>
    <xf numFmtId="0" fontId="10" fillId="0" borderId="4" xfId="2" applyFont="1" applyBorder="1" applyAlignment="1">
      <alignment horizontal="center" vertical="center"/>
    </xf>
    <xf numFmtId="0" fontId="10" fillId="0" borderId="11" xfId="2" applyFont="1" applyBorder="1" applyAlignment="1">
      <alignment horizontal="center" vertical="center"/>
    </xf>
    <xf numFmtId="0" fontId="10" fillId="0" borderId="16" xfId="2" applyFont="1" applyBorder="1" applyAlignment="1">
      <alignment horizontal="center" vertical="center"/>
    </xf>
    <xf numFmtId="0" fontId="10" fillId="0" borderId="15" xfId="2" applyFont="1" applyBorder="1" applyAlignment="1">
      <alignment horizontal="center" vertical="center"/>
    </xf>
    <xf numFmtId="0" fontId="17" fillId="0" borderId="8" xfId="2" applyFont="1" applyBorder="1" applyAlignment="1">
      <alignment horizontal="center" vertical="center"/>
    </xf>
    <xf numFmtId="0" fontId="17" fillId="0" borderId="10" xfId="2" applyFont="1" applyBorder="1" applyAlignment="1">
      <alignment horizontal="center" vertical="center"/>
    </xf>
    <xf numFmtId="0" fontId="9" fillId="0" borderId="8" xfId="2" applyFont="1" applyBorder="1" applyAlignment="1">
      <alignment horizontal="center" vertical="center" wrapText="1"/>
    </xf>
    <xf numFmtId="0" fontId="9" fillId="0" borderId="14" xfId="2" applyFont="1" applyBorder="1" applyAlignment="1">
      <alignment horizontal="center" vertical="center" wrapText="1"/>
    </xf>
    <xf numFmtId="0" fontId="9" fillId="0" borderId="10" xfId="2" applyFont="1" applyBorder="1" applyAlignment="1">
      <alignment horizontal="center" vertical="center" wrapText="1"/>
    </xf>
    <xf numFmtId="0" fontId="12" fillId="0" borderId="11" xfId="2" applyFont="1" applyFill="1" applyBorder="1" applyAlignment="1">
      <alignment horizontal="center" vertical="center"/>
    </xf>
    <xf numFmtId="0" fontId="12" fillId="0" borderId="16" xfId="2" applyFont="1" applyFill="1" applyBorder="1" applyAlignment="1">
      <alignment horizontal="center" vertical="center"/>
    </xf>
    <xf numFmtId="0" fontId="12" fillId="0" borderId="15" xfId="2" applyFont="1" applyFill="1" applyBorder="1" applyAlignment="1">
      <alignment horizontal="center" vertical="center"/>
    </xf>
    <xf numFmtId="177" fontId="9" fillId="0" borderId="7" xfId="2" applyNumberFormat="1" applyFont="1" applyBorder="1" applyAlignment="1">
      <alignment horizontal="right" vertical="center"/>
    </xf>
    <xf numFmtId="0" fontId="18" fillId="0" borderId="8" xfId="2" applyFont="1" applyBorder="1" applyAlignment="1">
      <alignment horizontal="center" vertical="center" wrapText="1"/>
    </xf>
    <xf numFmtId="0" fontId="18" fillId="0" borderId="14" xfId="2" applyFont="1" applyBorder="1" applyAlignment="1">
      <alignment horizontal="center" vertical="center" wrapText="1"/>
    </xf>
    <xf numFmtId="0" fontId="18" fillId="0" borderId="10" xfId="2" applyFont="1" applyBorder="1" applyAlignment="1">
      <alignment horizontal="center" vertical="center" wrapText="1"/>
    </xf>
    <xf numFmtId="0" fontId="9" fillId="0" borderId="30" xfId="2" applyFont="1" applyBorder="1" applyAlignment="1">
      <alignment horizontal="center" vertical="center"/>
    </xf>
    <xf numFmtId="177" fontId="12" fillId="0" borderId="8" xfId="2" applyNumberFormat="1" applyFont="1" applyBorder="1" applyAlignment="1">
      <alignment horizontal="center" vertical="center" wrapText="1"/>
    </xf>
    <xf numFmtId="177" fontId="12" fillId="0" borderId="14" xfId="2" applyNumberFormat="1" applyFont="1" applyBorder="1" applyAlignment="1">
      <alignment horizontal="center" vertical="center"/>
    </xf>
    <xf numFmtId="177" fontId="12" fillId="0" borderId="10" xfId="2" applyNumberFormat="1" applyFont="1" applyBorder="1" applyAlignment="1">
      <alignment horizontal="center" vertical="center"/>
    </xf>
    <xf numFmtId="177" fontId="18" fillId="0" borderId="8" xfId="2" applyNumberFormat="1" applyFont="1" applyBorder="1" applyAlignment="1">
      <alignment horizontal="center" vertical="center" wrapText="1"/>
    </xf>
    <xf numFmtId="177" fontId="18" fillId="0" borderId="14" xfId="2" applyNumberFormat="1" applyFont="1" applyBorder="1" applyAlignment="1">
      <alignment horizontal="center" vertical="center" wrapText="1"/>
    </xf>
    <xf numFmtId="177" fontId="18" fillId="0" borderId="10" xfId="2" applyNumberFormat="1" applyFont="1" applyBorder="1" applyAlignment="1">
      <alignment horizontal="center" vertical="center" wrapText="1"/>
    </xf>
    <xf numFmtId="177" fontId="17" fillId="0" borderId="31" xfId="2" applyNumberFormat="1" applyFont="1" applyBorder="1" applyAlignment="1">
      <alignment horizontal="center" vertical="center" wrapText="1"/>
    </xf>
    <xf numFmtId="177" fontId="17" fillId="0" borderId="32" xfId="2" applyNumberFormat="1" applyFont="1" applyBorder="1" applyAlignment="1">
      <alignment horizontal="center" vertical="center" wrapText="1"/>
    </xf>
    <xf numFmtId="177" fontId="17" fillId="0" borderId="33" xfId="2" applyNumberFormat="1" applyFont="1" applyBorder="1" applyAlignment="1">
      <alignment horizontal="center" vertical="center" wrapText="1"/>
    </xf>
    <xf numFmtId="177" fontId="12" fillId="0" borderId="2" xfId="2" applyNumberFormat="1" applyFont="1" applyBorder="1" applyAlignment="1">
      <alignment horizontal="center" vertical="center" wrapText="1"/>
    </xf>
    <xf numFmtId="177" fontId="12" fillId="0" borderId="4" xfId="2" applyNumberFormat="1" applyFont="1" applyBorder="1" applyAlignment="1">
      <alignment horizontal="center" vertical="center"/>
    </xf>
    <xf numFmtId="177" fontId="12" fillId="0" borderId="6" xfId="2" applyNumberFormat="1" applyFont="1" applyBorder="1" applyAlignment="1">
      <alignment horizontal="center" vertical="center"/>
    </xf>
    <xf numFmtId="177" fontId="18" fillId="0" borderId="14" xfId="2" applyNumberFormat="1" applyFont="1" applyBorder="1" applyAlignment="1">
      <alignment horizontal="center" vertical="center"/>
    </xf>
    <xf numFmtId="177" fontId="18" fillId="0" borderId="10" xfId="2" applyNumberFormat="1" applyFont="1" applyBorder="1" applyAlignment="1">
      <alignment horizontal="center" vertical="center"/>
    </xf>
    <xf numFmtId="177" fontId="12" fillId="0" borderId="8" xfId="2" applyNumberFormat="1" applyFont="1" applyBorder="1" applyAlignment="1">
      <alignment horizontal="center" vertical="center"/>
    </xf>
    <xf numFmtId="38" fontId="10" fillId="0" borderId="8" xfId="3" applyFont="1" applyFill="1" applyBorder="1" applyAlignment="1">
      <alignment horizontal="center" vertical="center"/>
    </xf>
    <xf numFmtId="38" fontId="10" fillId="0" borderId="14" xfId="3" applyFont="1" applyFill="1" applyBorder="1" applyAlignment="1">
      <alignment horizontal="center" vertical="center"/>
    </xf>
    <xf numFmtId="38" fontId="10" fillId="0" borderId="10" xfId="3" applyFont="1" applyFill="1" applyBorder="1" applyAlignment="1">
      <alignment horizontal="center" vertical="center"/>
    </xf>
    <xf numFmtId="38" fontId="10" fillId="0" borderId="11" xfId="3" applyFont="1" applyFill="1" applyBorder="1" applyAlignment="1">
      <alignment horizontal="center" vertical="center"/>
    </xf>
    <xf numFmtId="38" fontId="10" fillId="0" borderId="16" xfId="3" applyFont="1" applyFill="1" applyBorder="1" applyAlignment="1">
      <alignment horizontal="center" vertical="center"/>
    </xf>
    <xf numFmtId="38" fontId="10" fillId="0" borderId="15" xfId="3" applyFont="1" applyFill="1" applyBorder="1" applyAlignment="1">
      <alignment horizontal="center" vertical="center"/>
    </xf>
    <xf numFmtId="38" fontId="9" fillId="0" borderId="8" xfId="3" applyFont="1" applyFill="1" applyBorder="1" applyAlignment="1">
      <alignment horizontal="center" vertical="center"/>
    </xf>
    <xf numFmtId="38" fontId="9" fillId="0" borderId="14" xfId="3" applyFont="1" applyFill="1" applyBorder="1" applyAlignment="1">
      <alignment horizontal="center" vertical="center"/>
    </xf>
    <xf numFmtId="38" fontId="9" fillId="0" borderId="10" xfId="3" applyFont="1" applyFill="1" applyBorder="1" applyAlignment="1">
      <alignment horizontal="center" vertical="center"/>
    </xf>
    <xf numFmtId="38" fontId="9" fillId="0" borderId="1" xfId="3" applyFont="1" applyFill="1" applyBorder="1" applyAlignment="1">
      <alignment horizontal="center" vertical="center"/>
    </xf>
    <xf numFmtId="38" fontId="9" fillId="0" borderId="5" xfId="3" applyFont="1" applyFill="1" applyBorder="1" applyAlignment="1">
      <alignment horizontal="center" vertical="center"/>
    </xf>
    <xf numFmtId="0" fontId="46" fillId="0" borderId="0" xfId="2" applyFont="1" applyAlignment="1">
      <alignment vertical="center"/>
    </xf>
    <xf numFmtId="0" fontId="46" fillId="0" borderId="0" xfId="2" applyFont="1" applyBorder="1" applyAlignment="1">
      <alignment vertical="center"/>
    </xf>
  </cellXfs>
  <cellStyles count="8">
    <cellStyle name="パーセント 2" xfId="4"/>
    <cellStyle name="パーセント 3" xfId="6"/>
    <cellStyle name="桁区切り 2" xfId="3"/>
    <cellStyle name="桁区切り 3" xfId="7"/>
    <cellStyle name="標準" xfId="0" builtinId="0"/>
    <cellStyle name="標準 2" xfId="1"/>
    <cellStyle name="標準 3" xfId="2"/>
    <cellStyle name="標準 4" xfId="5"/>
  </cellStyles>
  <dxfs count="0"/>
  <tableStyles count="0" defaultTableStyle="TableStyleMedium2" defaultPivotStyle="PivotStyleLight16"/>
  <colors>
    <mruColors>
      <color rgb="FFA1A1A1"/>
      <color rgb="FFABABAB"/>
      <color rgb="FF11111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465317595949589"/>
          <c:y val="0.23818481344366121"/>
          <c:w val="0.73523824985794306"/>
          <c:h val="0.45884847414535346"/>
        </c:manualLayout>
      </c:layout>
      <c:barChart>
        <c:barDir val="col"/>
        <c:grouping val="clustered"/>
        <c:varyColors val="0"/>
        <c:ser>
          <c:idx val="0"/>
          <c:order val="0"/>
          <c:invertIfNegative val="0"/>
          <c:cat>
            <c:strRef>
              <c:f>'表２産業分類別事業所数 (棒グラフ)'!$A$92:$A$106</c:f>
              <c:strCache>
                <c:ptCount val="15"/>
                <c:pt idx="0">
                  <c:v>各種商品</c:v>
                </c:pt>
                <c:pt idx="1">
                  <c:v>農畜産物・水産物</c:v>
                </c:pt>
                <c:pt idx="2">
                  <c:v>食料・飲料</c:v>
                </c:pt>
                <c:pt idx="3">
                  <c:v>建築材料</c:v>
                </c:pt>
                <c:pt idx="4">
                  <c:v>化学製品</c:v>
                </c:pt>
                <c:pt idx="5">
                  <c:v>石油・鉱物</c:v>
                </c:pt>
                <c:pt idx="6">
                  <c:v>鉄鋼製品</c:v>
                </c:pt>
                <c:pt idx="7">
                  <c:v>再生資源</c:v>
                </c:pt>
                <c:pt idx="8">
                  <c:v>産業機械器具</c:v>
                </c:pt>
                <c:pt idx="9">
                  <c:v>自動車</c:v>
                </c:pt>
                <c:pt idx="10">
                  <c:v>電気機械器具</c:v>
                </c:pt>
                <c:pt idx="11">
                  <c:v>その他の機械器具</c:v>
                </c:pt>
                <c:pt idx="12">
                  <c:v>家具・建具・じゅう器等</c:v>
                </c:pt>
                <c:pt idx="13">
                  <c:v>医薬品・化粧品等</c:v>
                </c:pt>
                <c:pt idx="14">
                  <c:v>他に分類されない</c:v>
                </c:pt>
              </c:strCache>
            </c:strRef>
          </c:cat>
          <c:val>
            <c:numRef>
              <c:f>'表２産業分類別事業所数 (棒グラフ)'!$B$92:$B$106</c:f>
              <c:numCache>
                <c:formatCode>General</c:formatCode>
                <c:ptCount val="15"/>
                <c:pt idx="0">
                  <c:v>3</c:v>
                </c:pt>
                <c:pt idx="1">
                  <c:v>25</c:v>
                </c:pt>
                <c:pt idx="2">
                  <c:v>13</c:v>
                </c:pt>
                <c:pt idx="3">
                  <c:v>12</c:v>
                </c:pt>
                <c:pt idx="4">
                  <c:v>4</c:v>
                </c:pt>
                <c:pt idx="5">
                  <c:v>2</c:v>
                </c:pt>
                <c:pt idx="6">
                  <c:v>1</c:v>
                </c:pt>
                <c:pt idx="7">
                  <c:v>5</c:v>
                </c:pt>
                <c:pt idx="8">
                  <c:v>3</c:v>
                </c:pt>
                <c:pt idx="9">
                  <c:v>5</c:v>
                </c:pt>
                <c:pt idx="10">
                  <c:v>6</c:v>
                </c:pt>
                <c:pt idx="11">
                  <c:v>4</c:v>
                </c:pt>
                <c:pt idx="12">
                  <c:v>3</c:v>
                </c:pt>
                <c:pt idx="13">
                  <c:v>7</c:v>
                </c:pt>
                <c:pt idx="14">
                  <c:v>11</c:v>
                </c:pt>
              </c:numCache>
            </c:numRef>
          </c:val>
        </c:ser>
        <c:dLbls>
          <c:showLegendKey val="0"/>
          <c:showVal val="0"/>
          <c:showCatName val="0"/>
          <c:showSerName val="0"/>
          <c:showPercent val="0"/>
          <c:showBubbleSize val="0"/>
        </c:dLbls>
        <c:gapWidth val="150"/>
        <c:axId val="60379520"/>
        <c:axId val="60381056"/>
      </c:barChart>
      <c:catAx>
        <c:axId val="60379520"/>
        <c:scaling>
          <c:orientation val="minMax"/>
        </c:scaling>
        <c:delete val="0"/>
        <c:axPos val="b"/>
        <c:numFmt formatCode="General" sourceLinked="1"/>
        <c:majorTickMark val="out"/>
        <c:minorTickMark val="none"/>
        <c:tickLblPos val="nextTo"/>
        <c:txPr>
          <a:bodyPr rot="0" vert="eaVert"/>
          <a:lstStyle/>
          <a:p>
            <a:pPr>
              <a:defRPr/>
            </a:pPr>
            <a:endParaRPr lang="ja-JP"/>
          </a:p>
        </c:txPr>
        <c:crossAx val="60381056"/>
        <c:crosses val="autoZero"/>
        <c:auto val="1"/>
        <c:lblAlgn val="ctr"/>
        <c:lblOffset val="100"/>
        <c:noMultiLvlLbl val="0"/>
      </c:catAx>
      <c:valAx>
        <c:axId val="60381056"/>
        <c:scaling>
          <c:orientation val="minMax"/>
        </c:scaling>
        <c:delete val="0"/>
        <c:axPos val="l"/>
        <c:majorGridlines/>
        <c:numFmt formatCode="General" sourceLinked="1"/>
        <c:majorTickMark val="out"/>
        <c:minorTickMark val="none"/>
        <c:tickLblPos val="nextTo"/>
        <c:crossAx val="60379520"/>
        <c:crosses val="autoZero"/>
        <c:crossBetween val="between"/>
      </c:valAx>
    </c:plotArea>
    <c:plotVisOnly val="1"/>
    <c:dispBlanksAs val="gap"/>
    <c:showDLblsOverMax val="0"/>
  </c:chart>
  <c:spPr>
    <a:ln>
      <a:noFill/>
    </a:ln>
  </c:spPr>
  <c:printSettings>
    <c:headerFooter/>
    <c:pageMargins b="0.75" l="0.7" r="0.7" t="0.75" header="0.3" footer="0.3"/>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092229318523017E-2"/>
          <c:y val="0.10832199186110911"/>
          <c:w val="0.80316377195750521"/>
          <c:h val="0.4788708404456436"/>
        </c:manualLayout>
      </c:layout>
      <c:barChart>
        <c:barDir val="col"/>
        <c:grouping val="clustered"/>
        <c:varyColors val="0"/>
        <c:ser>
          <c:idx val="0"/>
          <c:order val="0"/>
          <c:invertIfNegative val="0"/>
          <c:cat>
            <c:strRef>
              <c:f>'表２産業分類別事業所数 (棒グラフ)'!$A$108:$A$136</c:f>
              <c:strCache>
                <c:ptCount val="29"/>
                <c:pt idx="0">
                  <c:v>百貨店，総合スーパー</c:v>
                </c:pt>
                <c:pt idx="1">
                  <c:v>その他の各種商品</c:v>
                </c:pt>
                <c:pt idx="2">
                  <c:v>呉服・服地・寝具</c:v>
                </c:pt>
                <c:pt idx="3">
                  <c:v>男子服</c:v>
                </c:pt>
                <c:pt idx="4">
                  <c:v>婦人・子供服</c:v>
                </c:pt>
                <c:pt idx="5">
                  <c:v>靴・履物</c:v>
                </c:pt>
                <c:pt idx="6">
                  <c:v>その他の織物・衣服・身の回り品</c:v>
                </c:pt>
                <c:pt idx="7">
                  <c:v>各種食料品</c:v>
                </c:pt>
                <c:pt idx="8">
                  <c:v>野菜・果実</c:v>
                </c:pt>
                <c:pt idx="9">
                  <c:v>食肉</c:v>
                </c:pt>
                <c:pt idx="10">
                  <c:v>鮮魚</c:v>
                </c:pt>
                <c:pt idx="11">
                  <c:v>酒</c:v>
                </c:pt>
                <c:pt idx="12">
                  <c:v>菓子・パン</c:v>
                </c:pt>
                <c:pt idx="13">
                  <c:v>その他の飲食料品</c:v>
                </c:pt>
                <c:pt idx="14">
                  <c:v>自動車</c:v>
                </c:pt>
                <c:pt idx="15">
                  <c:v>自転車</c:v>
                </c:pt>
                <c:pt idx="16">
                  <c:v>機械器具（自動車，自転車を除く）</c:v>
                </c:pt>
                <c:pt idx="17">
                  <c:v>家具・建具・畳</c:v>
                </c:pt>
                <c:pt idx="18">
                  <c:v>じゅう器</c:v>
                </c:pt>
                <c:pt idx="19">
                  <c:v>医薬品・化粧品</c:v>
                </c:pt>
                <c:pt idx="20">
                  <c:v>農耕用品</c:v>
                </c:pt>
                <c:pt idx="21">
                  <c:v>燃料</c:v>
                </c:pt>
                <c:pt idx="22">
                  <c:v>書籍・文房具</c:v>
                </c:pt>
                <c:pt idx="23">
                  <c:v>スポーツ用品・がん具・娯楽用品・楽器</c:v>
                </c:pt>
                <c:pt idx="24">
                  <c:v>写真機・時計・眼鏡</c:v>
                </c:pt>
                <c:pt idx="25">
                  <c:v>他に分類されない</c:v>
                </c:pt>
                <c:pt idx="26">
                  <c:v>通信販売・訪問販売</c:v>
                </c:pt>
                <c:pt idx="27">
                  <c:v>自動販売機</c:v>
                </c:pt>
                <c:pt idx="28">
                  <c:v>その他の無店舗</c:v>
                </c:pt>
              </c:strCache>
            </c:strRef>
          </c:cat>
          <c:val>
            <c:numRef>
              <c:f>'表２産業分類別事業所数 (棒グラフ)'!$B$108:$B$136</c:f>
              <c:numCache>
                <c:formatCode>General</c:formatCode>
                <c:ptCount val="29"/>
                <c:pt idx="0">
                  <c:v>1</c:v>
                </c:pt>
                <c:pt idx="1">
                  <c:v>1</c:v>
                </c:pt>
                <c:pt idx="2">
                  <c:v>12</c:v>
                </c:pt>
                <c:pt idx="3">
                  <c:v>9</c:v>
                </c:pt>
                <c:pt idx="4">
                  <c:v>29</c:v>
                </c:pt>
                <c:pt idx="5">
                  <c:v>7</c:v>
                </c:pt>
                <c:pt idx="6">
                  <c:v>9</c:v>
                </c:pt>
                <c:pt idx="7">
                  <c:v>19</c:v>
                </c:pt>
                <c:pt idx="8">
                  <c:v>13</c:v>
                </c:pt>
                <c:pt idx="9">
                  <c:v>7</c:v>
                </c:pt>
                <c:pt idx="10">
                  <c:v>12</c:v>
                </c:pt>
                <c:pt idx="11">
                  <c:v>23</c:v>
                </c:pt>
                <c:pt idx="12">
                  <c:v>35</c:v>
                </c:pt>
                <c:pt idx="13">
                  <c:v>60</c:v>
                </c:pt>
                <c:pt idx="14">
                  <c:v>55</c:v>
                </c:pt>
                <c:pt idx="15">
                  <c:v>12</c:v>
                </c:pt>
                <c:pt idx="16">
                  <c:v>20</c:v>
                </c:pt>
                <c:pt idx="17">
                  <c:v>15</c:v>
                </c:pt>
                <c:pt idx="18">
                  <c:v>2</c:v>
                </c:pt>
                <c:pt idx="19">
                  <c:v>40</c:v>
                </c:pt>
                <c:pt idx="20">
                  <c:v>24</c:v>
                </c:pt>
                <c:pt idx="21">
                  <c:v>39</c:v>
                </c:pt>
                <c:pt idx="22">
                  <c:v>11</c:v>
                </c:pt>
                <c:pt idx="23">
                  <c:v>15</c:v>
                </c:pt>
                <c:pt idx="24">
                  <c:v>16</c:v>
                </c:pt>
                <c:pt idx="25">
                  <c:v>55</c:v>
                </c:pt>
                <c:pt idx="26">
                  <c:v>10</c:v>
                </c:pt>
                <c:pt idx="27">
                  <c:v>4</c:v>
                </c:pt>
                <c:pt idx="28">
                  <c:v>1</c:v>
                </c:pt>
              </c:numCache>
            </c:numRef>
          </c:val>
        </c:ser>
        <c:dLbls>
          <c:showLegendKey val="0"/>
          <c:showVal val="0"/>
          <c:showCatName val="0"/>
          <c:showSerName val="0"/>
          <c:showPercent val="0"/>
          <c:showBubbleSize val="0"/>
        </c:dLbls>
        <c:gapWidth val="150"/>
        <c:axId val="106567936"/>
        <c:axId val="106573824"/>
      </c:barChart>
      <c:catAx>
        <c:axId val="106567936"/>
        <c:scaling>
          <c:orientation val="minMax"/>
        </c:scaling>
        <c:delete val="0"/>
        <c:axPos val="b"/>
        <c:numFmt formatCode="General" sourceLinked="1"/>
        <c:majorTickMark val="out"/>
        <c:minorTickMark val="none"/>
        <c:tickLblPos val="nextTo"/>
        <c:txPr>
          <a:bodyPr rot="0" vert="eaVert"/>
          <a:lstStyle/>
          <a:p>
            <a:pPr>
              <a:defRPr/>
            </a:pPr>
            <a:endParaRPr lang="ja-JP"/>
          </a:p>
        </c:txPr>
        <c:crossAx val="106573824"/>
        <c:crosses val="autoZero"/>
        <c:auto val="1"/>
        <c:lblAlgn val="ctr"/>
        <c:lblOffset val="100"/>
        <c:noMultiLvlLbl val="0"/>
      </c:catAx>
      <c:valAx>
        <c:axId val="106573824"/>
        <c:scaling>
          <c:orientation val="minMax"/>
        </c:scaling>
        <c:delete val="0"/>
        <c:axPos val="l"/>
        <c:majorGridlines/>
        <c:numFmt formatCode="General" sourceLinked="1"/>
        <c:majorTickMark val="out"/>
        <c:minorTickMark val="none"/>
        <c:tickLblPos val="nextTo"/>
        <c:crossAx val="106567936"/>
        <c:crosses val="autoZero"/>
        <c:crossBetween val="between"/>
      </c:valAx>
    </c:plotArea>
    <c:plotVisOnly val="1"/>
    <c:dispBlanksAs val="gap"/>
    <c:showDLblsOverMax val="0"/>
  </c:chart>
  <c:spPr>
    <a:ln>
      <a:noFill/>
    </a:ln>
  </c:spPr>
  <c:printSettings>
    <c:headerFooter/>
    <c:pageMargins b="0.75" l="0.7" r="0.7" t="0.75" header="0.3" footer="0.3"/>
    <c:pageSetup orientation="portrait"/>
  </c:printSettings>
  <c:userShapes r:id="rId1"/>
</c:chartSpace>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2800350</xdr:colOff>
      <xdr:row>19</xdr:row>
      <xdr:rowOff>0</xdr:rowOff>
    </xdr:from>
    <xdr:to>
      <xdr:col>0</xdr:col>
      <xdr:colOff>2819400</xdr:colOff>
      <xdr:row>19</xdr:row>
      <xdr:rowOff>0</xdr:rowOff>
    </xdr:to>
    <xdr:sp macro="" textlink="">
      <xdr:nvSpPr>
        <xdr:cNvPr id="2" name="Line 3"/>
        <xdr:cNvSpPr>
          <a:spLocks noChangeShapeType="1"/>
        </xdr:cNvSpPr>
      </xdr:nvSpPr>
      <xdr:spPr bwMode="auto">
        <a:xfrm flipV="1">
          <a:off x="2943225" y="5495925"/>
          <a:ext cx="19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2800350</xdr:colOff>
      <xdr:row>7</xdr:row>
      <xdr:rowOff>0</xdr:rowOff>
    </xdr:from>
    <xdr:to>
      <xdr:col>1</xdr:col>
      <xdr:colOff>2819400</xdr:colOff>
      <xdr:row>7</xdr:row>
      <xdr:rowOff>0</xdr:rowOff>
    </xdr:to>
    <xdr:sp macro="" textlink="">
      <xdr:nvSpPr>
        <xdr:cNvPr id="2" name="Line 3"/>
        <xdr:cNvSpPr>
          <a:spLocks noChangeShapeType="1"/>
        </xdr:cNvSpPr>
      </xdr:nvSpPr>
      <xdr:spPr bwMode="auto">
        <a:xfrm flipV="1">
          <a:off x="2971800" y="10506075"/>
          <a:ext cx="19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180975</xdr:colOff>
      <xdr:row>4</xdr:row>
      <xdr:rowOff>66675</xdr:rowOff>
    </xdr:from>
    <xdr:to>
      <xdr:col>5</xdr:col>
      <xdr:colOff>171450</xdr:colOff>
      <xdr:row>37</xdr:row>
      <xdr:rowOff>133350</xdr:rowOff>
    </xdr:to>
    <xdr:graphicFrame macro="">
      <xdr:nvGraphicFramePr>
        <xdr:cNvPr id="2"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104775</xdr:colOff>
      <xdr:row>44</xdr:row>
      <xdr:rowOff>76200</xdr:rowOff>
    </xdr:from>
    <xdr:to>
      <xdr:col>5</xdr:col>
      <xdr:colOff>285750</xdr:colOff>
      <xdr:row>82</xdr:row>
      <xdr:rowOff>0</xdr:rowOff>
    </xdr:to>
    <xdr:graphicFrame macro="">
      <xdr:nvGraphicFramePr>
        <xdr:cNvPr id="3"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254793</xdr:colOff>
      <xdr:row>0</xdr:row>
      <xdr:rowOff>69057</xdr:rowOff>
    </xdr:from>
    <xdr:to>
      <xdr:col>0</xdr:col>
      <xdr:colOff>2909887</xdr:colOff>
      <xdr:row>3</xdr:row>
      <xdr:rowOff>0</xdr:rowOff>
    </xdr:to>
    <xdr:sp macro="" textlink="">
      <xdr:nvSpPr>
        <xdr:cNvPr id="5" name="テキスト ボックス 1"/>
        <xdr:cNvSpPr txBox="1"/>
      </xdr:nvSpPr>
      <xdr:spPr>
        <a:xfrm>
          <a:off x="578643" y="10841832"/>
          <a:ext cx="2655094" cy="388143"/>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600"/>
            <a:t>産業分類別事業所数</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0.45985</cdr:x>
      <cdr:y>0.02714</cdr:y>
    </cdr:from>
    <cdr:to>
      <cdr:x>0.5883</cdr:x>
      <cdr:y>0.09685</cdr:y>
    </cdr:to>
    <cdr:sp macro="" textlink="">
      <cdr:nvSpPr>
        <cdr:cNvPr id="2" name="テキスト ボックス 1"/>
        <cdr:cNvSpPr txBox="1"/>
      </cdr:nvSpPr>
      <cdr:spPr>
        <a:xfrm xmlns:a="http://schemas.openxmlformats.org/drawingml/2006/main">
          <a:off x="4281792" y="144998"/>
          <a:ext cx="1191799" cy="372497"/>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ja-JP" altLang="en-US" sz="1100"/>
            <a:t>卸　　売　　業</a:t>
          </a:r>
        </a:p>
      </cdr:txBody>
    </cdr:sp>
  </cdr:relSizeAnchor>
</c:userShapes>
</file>

<file path=xl/drawings/drawing5.xml><?xml version="1.0" encoding="utf-8"?>
<c:userShapes xmlns:c="http://schemas.openxmlformats.org/drawingml/2006/chart">
  <cdr:relSizeAnchor xmlns:cdr="http://schemas.openxmlformats.org/drawingml/2006/chartDrawing">
    <cdr:from>
      <cdr:x>0.45523</cdr:x>
      <cdr:y>0.01691</cdr:y>
    </cdr:from>
    <cdr:to>
      <cdr:x>0.58801</cdr:x>
      <cdr:y>0.08867</cdr:y>
    </cdr:to>
    <cdr:sp macro="" textlink="">
      <cdr:nvSpPr>
        <cdr:cNvPr id="3" name="テキスト ボックス 1"/>
        <cdr:cNvSpPr txBox="1"/>
      </cdr:nvSpPr>
      <cdr:spPr>
        <a:xfrm xmlns:a="http://schemas.openxmlformats.org/drawingml/2006/main">
          <a:off x="3871390" y="98122"/>
          <a:ext cx="1129195" cy="41641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1100"/>
            <a:t>小　　売　　業</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B1:H36"/>
  <sheetViews>
    <sheetView tabSelected="1" view="pageBreakPreview" zoomScaleNormal="75" zoomScaleSheetLayoutView="100" workbookViewId="0">
      <selection activeCell="C66" sqref="C66"/>
    </sheetView>
  </sheetViews>
  <sheetFormatPr defaultColWidth="9.875" defaultRowHeight="13.5"/>
  <cols>
    <col min="1" max="1" width="4.125" style="1" customWidth="1"/>
    <col min="2" max="2" width="11.75" style="1" customWidth="1"/>
    <col min="3" max="7" width="9.875" style="1" customWidth="1"/>
    <col min="8" max="8" width="20.125" style="1" customWidth="1"/>
    <col min="9" max="9" width="4.125" style="1" customWidth="1"/>
    <col min="10" max="247" width="9.875" style="1"/>
    <col min="248" max="248" width="4.125" style="1" customWidth="1"/>
    <col min="249" max="249" width="11.75" style="1" customWidth="1"/>
    <col min="250" max="254" width="9.875" style="1" customWidth="1"/>
    <col min="255" max="255" width="24.75" style="1" customWidth="1"/>
    <col min="256" max="256" width="4.125" style="1" customWidth="1"/>
    <col min="257" max="257" width="11.75" style="1" customWidth="1"/>
    <col min="258" max="262" width="9.75" style="1" customWidth="1"/>
    <col min="263" max="263" width="22.625" style="1" customWidth="1"/>
    <col min="264" max="503" width="9.875" style="1"/>
    <col min="504" max="504" width="4.125" style="1" customWidth="1"/>
    <col min="505" max="505" width="11.75" style="1" customWidth="1"/>
    <col min="506" max="510" width="9.875" style="1" customWidth="1"/>
    <col min="511" max="511" width="24.75" style="1" customWidth="1"/>
    <col min="512" max="512" width="4.125" style="1" customWidth="1"/>
    <col min="513" max="513" width="11.75" style="1" customWidth="1"/>
    <col min="514" max="518" width="9.75" style="1" customWidth="1"/>
    <col min="519" max="519" width="22.625" style="1" customWidth="1"/>
    <col min="520" max="759" width="9.875" style="1"/>
    <col min="760" max="760" width="4.125" style="1" customWidth="1"/>
    <col min="761" max="761" width="11.75" style="1" customWidth="1"/>
    <col min="762" max="766" width="9.875" style="1" customWidth="1"/>
    <col min="767" max="767" width="24.75" style="1" customWidth="1"/>
    <col min="768" max="768" width="4.125" style="1" customWidth="1"/>
    <col min="769" max="769" width="11.75" style="1" customWidth="1"/>
    <col min="770" max="774" width="9.75" style="1" customWidth="1"/>
    <col min="775" max="775" width="22.625" style="1" customWidth="1"/>
    <col min="776" max="1015" width="9.875" style="1"/>
    <col min="1016" max="1016" width="4.125" style="1" customWidth="1"/>
    <col min="1017" max="1017" width="11.75" style="1" customWidth="1"/>
    <col min="1018" max="1022" width="9.875" style="1" customWidth="1"/>
    <col min="1023" max="1023" width="24.75" style="1" customWidth="1"/>
    <col min="1024" max="1024" width="4.125" style="1" customWidth="1"/>
    <col min="1025" max="1025" width="11.75" style="1" customWidth="1"/>
    <col min="1026" max="1030" width="9.75" style="1" customWidth="1"/>
    <col min="1031" max="1031" width="22.625" style="1" customWidth="1"/>
    <col min="1032" max="1271" width="9.875" style="1"/>
    <col min="1272" max="1272" width="4.125" style="1" customWidth="1"/>
    <col min="1273" max="1273" width="11.75" style="1" customWidth="1"/>
    <col min="1274" max="1278" width="9.875" style="1" customWidth="1"/>
    <col min="1279" max="1279" width="24.75" style="1" customWidth="1"/>
    <col min="1280" max="1280" width="4.125" style="1" customWidth="1"/>
    <col min="1281" max="1281" width="11.75" style="1" customWidth="1"/>
    <col min="1282" max="1286" width="9.75" style="1" customWidth="1"/>
    <col min="1287" max="1287" width="22.625" style="1" customWidth="1"/>
    <col min="1288" max="1527" width="9.875" style="1"/>
    <col min="1528" max="1528" width="4.125" style="1" customWidth="1"/>
    <col min="1529" max="1529" width="11.75" style="1" customWidth="1"/>
    <col min="1530" max="1534" width="9.875" style="1" customWidth="1"/>
    <col min="1535" max="1535" width="24.75" style="1" customWidth="1"/>
    <col min="1536" max="1536" width="4.125" style="1" customWidth="1"/>
    <col min="1537" max="1537" width="11.75" style="1" customWidth="1"/>
    <col min="1538" max="1542" width="9.75" style="1" customWidth="1"/>
    <col min="1543" max="1543" width="22.625" style="1" customWidth="1"/>
    <col min="1544" max="1783" width="9.875" style="1"/>
    <col min="1784" max="1784" width="4.125" style="1" customWidth="1"/>
    <col min="1785" max="1785" width="11.75" style="1" customWidth="1"/>
    <col min="1786" max="1790" width="9.875" style="1" customWidth="1"/>
    <col min="1791" max="1791" width="24.75" style="1" customWidth="1"/>
    <col min="1792" max="1792" width="4.125" style="1" customWidth="1"/>
    <col min="1793" max="1793" width="11.75" style="1" customWidth="1"/>
    <col min="1794" max="1798" width="9.75" style="1" customWidth="1"/>
    <col min="1799" max="1799" width="22.625" style="1" customWidth="1"/>
    <col min="1800" max="2039" width="9.875" style="1"/>
    <col min="2040" max="2040" width="4.125" style="1" customWidth="1"/>
    <col min="2041" max="2041" width="11.75" style="1" customWidth="1"/>
    <col min="2042" max="2046" width="9.875" style="1" customWidth="1"/>
    <col min="2047" max="2047" width="24.75" style="1" customWidth="1"/>
    <col min="2048" max="2048" width="4.125" style="1" customWidth="1"/>
    <col min="2049" max="2049" width="11.75" style="1" customWidth="1"/>
    <col min="2050" max="2054" width="9.75" style="1" customWidth="1"/>
    <col min="2055" max="2055" width="22.625" style="1" customWidth="1"/>
    <col min="2056" max="2295" width="9.875" style="1"/>
    <col min="2296" max="2296" width="4.125" style="1" customWidth="1"/>
    <col min="2297" max="2297" width="11.75" style="1" customWidth="1"/>
    <col min="2298" max="2302" width="9.875" style="1" customWidth="1"/>
    <col min="2303" max="2303" width="24.75" style="1" customWidth="1"/>
    <col min="2304" max="2304" width="4.125" style="1" customWidth="1"/>
    <col min="2305" max="2305" width="11.75" style="1" customWidth="1"/>
    <col min="2306" max="2310" width="9.75" style="1" customWidth="1"/>
    <col min="2311" max="2311" width="22.625" style="1" customWidth="1"/>
    <col min="2312" max="2551" width="9.875" style="1"/>
    <col min="2552" max="2552" width="4.125" style="1" customWidth="1"/>
    <col min="2553" max="2553" width="11.75" style="1" customWidth="1"/>
    <col min="2554" max="2558" width="9.875" style="1" customWidth="1"/>
    <col min="2559" max="2559" width="24.75" style="1" customWidth="1"/>
    <col min="2560" max="2560" width="4.125" style="1" customWidth="1"/>
    <col min="2561" max="2561" width="11.75" style="1" customWidth="1"/>
    <col min="2562" max="2566" width="9.75" style="1" customWidth="1"/>
    <col min="2567" max="2567" width="22.625" style="1" customWidth="1"/>
    <col min="2568" max="2807" width="9.875" style="1"/>
    <col min="2808" max="2808" width="4.125" style="1" customWidth="1"/>
    <col min="2809" max="2809" width="11.75" style="1" customWidth="1"/>
    <col min="2810" max="2814" width="9.875" style="1" customWidth="1"/>
    <col min="2815" max="2815" width="24.75" style="1" customWidth="1"/>
    <col min="2816" max="2816" width="4.125" style="1" customWidth="1"/>
    <col min="2817" max="2817" width="11.75" style="1" customWidth="1"/>
    <col min="2818" max="2822" width="9.75" style="1" customWidth="1"/>
    <col min="2823" max="2823" width="22.625" style="1" customWidth="1"/>
    <col min="2824" max="3063" width="9.875" style="1"/>
    <col min="3064" max="3064" width="4.125" style="1" customWidth="1"/>
    <col min="3065" max="3065" width="11.75" style="1" customWidth="1"/>
    <col min="3066" max="3070" width="9.875" style="1" customWidth="1"/>
    <col min="3071" max="3071" width="24.75" style="1" customWidth="1"/>
    <col min="3072" max="3072" width="4.125" style="1" customWidth="1"/>
    <col min="3073" max="3073" width="11.75" style="1" customWidth="1"/>
    <col min="3074" max="3078" width="9.75" style="1" customWidth="1"/>
    <col min="3079" max="3079" width="22.625" style="1" customWidth="1"/>
    <col min="3080" max="3319" width="9.875" style="1"/>
    <col min="3320" max="3320" width="4.125" style="1" customWidth="1"/>
    <col min="3321" max="3321" width="11.75" style="1" customWidth="1"/>
    <col min="3322" max="3326" width="9.875" style="1" customWidth="1"/>
    <col min="3327" max="3327" width="24.75" style="1" customWidth="1"/>
    <col min="3328" max="3328" width="4.125" style="1" customWidth="1"/>
    <col min="3329" max="3329" width="11.75" style="1" customWidth="1"/>
    <col min="3330" max="3334" width="9.75" style="1" customWidth="1"/>
    <col min="3335" max="3335" width="22.625" style="1" customWidth="1"/>
    <col min="3336" max="3575" width="9.875" style="1"/>
    <col min="3576" max="3576" width="4.125" style="1" customWidth="1"/>
    <col min="3577" max="3577" width="11.75" style="1" customWidth="1"/>
    <col min="3578" max="3582" width="9.875" style="1" customWidth="1"/>
    <col min="3583" max="3583" width="24.75" style="1" customWidth="1"/>
    <col min="3584" max="3584" width="4.125" style="1" customWidth="1"/>
    <col min="3585" max="3585" width="11.75" style="1" customWidth="1"/>
    <col min="3586" max="3590" width="9.75" style="1" customWidth="1"/>
    <col min="3591" max="3591" width="22.625" style="1" customWidth="1"/>
    <col min="3592" max="3831" width="9.875" style="1"/>
    <col min="3832" max="3832" width="4.125" style="1" customWidth="1"/>
    <col min="3833" max="3833" width="11.75" style="1" customWidth="1"/>
    <col min="3834" max="3838" width="9.875" style="1" customWidth="1"/>
    <col min="3839" max="3839" width="24.75" style="1" customWidth="1"/>
    <col min="3840" max="3840" width="4.125" style="1" customWidth="1"/>
    <col min="3841" max="3841" width="11.75" style="1" customWidth="1"/>
    <col min="3842" max="3846" width="9.75" style="1" customWidth="1"/>
    <col min="3847" max="3847" width="22.625" style="1" customWidth="1"/>
    <col min="3848" max="4087" width="9.875" style="1"/>
    <col min="4088" max="4088" width="4.125" style="1" customWidth="1"/>
    <col min="4089" max="4089" width="11.75" style="1" customWidth="1"/>
    <col min="4090" max="4094" width="9.875" style="1" customWidth="1"/>
    <col min="4095" max="4095" width="24.75" style="1" customWidth="1"/>
    <col min="4096" max="4096" width="4.125" style="1" customWidth="1"/>
    <col min="4097" max="4097" width="11.75" style="1" customWidth="1"/>
    <col min="4098" max="4102" width="9.75" style="1" customWidth="1"/>
    <col min="4103" max="4103" width="22.625" style="1" customWidth="1"/>
    <col min="4104" max="4343" width="9.875" style="1"/>
    <col min="4344" max="4344" width="4.125" style="1" customWidth="1"/>
    <col min="4345" max="4345" width="11.75" style="1" customWidth="1"/>
    <col min="4346" max="4350" width="9.875" style="1" customWidth="1"/>
    <col min="4351" max="4351" width="24.75" style="1" customWidth="1"/>
    <col min="4352" max="4352" width="4.125" style="1" customWidth="1"/>
    <col min="4353" max="4353" width="11.75" style="1" customWidth="1"/>
    <col min="4354" max="4358" width="9.75" style="1" customWidth="1"/>
    <col min="4359" max="4359" width="22.625" style="1" customWidth="1"/>
    <col min="4360" max="4599" width="9.875" style="1"/>
    <col min="4600" max="4600" width="4.125" style="1" customWidth="1"/>
    <col min="4601" max="4601" width="11.75" style="1" customWidth="1"/>
    <col min="4602" max="4606" width="9.875" style="1" customWidth="1"/>
    <col min="4607" max="4607" width="24.75" style="1" customWidth="1"/>
    <col min="4608" max="4608" width="4.125" style="1" customWidth="1"/>
    <col min="4609" max="4609" width="11.75" style="1" customWidth="1"/>
    <col min="4610" max="4614" width="9.75" style="1" customWidth="1"/>
    <col min="4615" max="4615" width="22.625" style="1" customWidth="1"/>
    <col min="4616" max="4855" width="9.875" style="1"/>
    <col min="4856" max="4856" width="4.125" style="1" customWidth="1"/>
    <col min="4857" max="4857" width="11.75" style="1" customWidth="1"/>
    <col min="4858" max="4862" width="9.875" style="1" customWidth="1"/>
    <col min="4863" max="4863" width="24.75" style="1" customWidth="1"/>
    <col min="4864" max="4864" width="4.125" style="1" customWidth="1"/>
    <col min="4865" max="4865" width="11.75" style="1" customWidth="1"/>
    <col min="4866" max="4870" width="9.75" style="1" customWidth="1"/>
    <col min="4871" max="4871" width="22.625" style="1" customWidth="1"/>
    <col min="4872" max="5111" width="9.875" style="1"/>
    <col min="5112" max="5112" width="4.125" style="1" customWidth="1"/>
    <col min="5113" max="5113" width="11.75" style="1" customWidth="1"/>
    <col min="5114" max="5118" width="9.875" style="1" customWidth="1"/>
    <col min="5119" max="5119" width="24.75" style="1" customWidth="1"/>
    <col min="5120" max="5120" width="4.125" style="1" customWidth="1"/>
    <col min="5121" max="5121" width="11.75" style="1" customWidth="1"/>
    <col min="5122" max="5126" width="9.75" style="1" customWidth="1"/>
    <col min="5127" max="5127" width="22.625" style="1" customWidth="1"/>
    <col min="5128" max="5367" width="9.875" style="1"/>
    <col min="5368" max="5368" width="4.125" style="1" customWidth="1"/>
    <col min="5369" max="5369" width="11.75" style="1" customWidth="1"/>
    <col min="5370" max="5374" width="9.875" style="1" customWidth="1"/>
    <col min="5375" max="5375" width="24.75" style="1" customWidth="1"/>
    <col min="5376" max="5376" width="4.125" style="1" customWidth="1"/>
    <col min="5377" max="5377" width="11.75" style="1" customWidth="1"/>
    <col min="5378" max="5382" width="9.75" style="1" customWidth="1"/>
    <col min="5383" max="5383" width="22.625" style="1" customWidth="1"/>
    <col min="5384" max="5623" width="9.875" style="1"/>
    <col min="5624" max="5624" width="4.125" style="1" customWidth="1"/>
    <col min="5625" max="5625" width="11.75" style="1" customWidth="1"/>
    <col min="5626" max="5630" width="9.875" style="1" customWidth="1"/>
    <col min="5631" max="5631" width="24.75" style="1" customWidth="1"/>
    <col min="5632" max="5632" width="4.125" style="1" customWidth="1"/>
    <col min="5633" max="5633" width="11.75" style="1" customWidth="1"/>
    <col min="5634" max="5638" width="9.75" style="1" customWidth="1"/>
    <col min="5639" max="5639" width="22.625" style="1" customWidth="1"/>
    <col min="5640" max="5879" width="9.875" style="1"/>
    <col min="5880" max="5880" width="4.125" style="1" customWidth="1"/>
    <col min="5881" max="5881" width="11.75" style="1" customWidth="1"/>
    <col min="5882" max="5886" width="9.875" style="1" customWidth="1"/>
    <col min="5887" max="5887" width="24.75" style="1" customWidth="1"/>
    <col min="5888" max="5888" width="4.125" style="1" customWidth="1"/>
    <col min="5889" max="5889" width="11.75" style="1" customWidth="1"/>
    <col min="5890" max="5894" width="9.75" style="1" customWidth="1"/>
    <col min="5895" max="5895" width="22.625" style="1" customWidth="1"/>
    <col min="5896" max="6135" width="9.875" style="1"/>
    <col min="6136" max="6136" width="4.125" style="1" customWidth="1"/>
    <col min="6137" max="6137" width="11.75" style="1" customWidth="1"/>
    <col min="6138" max="6142" width="9.875" style="1" customWidth="1"/>
    <col min="6143" max="6143" width="24.75" style="1" customWidth="1"/>
    <col min="6144" max="6144" width="4.125" style="1" customWidth="1"/>
    <col min="6145" max="6145" width="11.75" style="1" customWidth="1"/>
    <col min="6146" max="6150" width="9.75" style="1" customWidth="1"/>
    <col min="6151" max="6151" width="22.625" style="1" customWidth="1"/>
    <col min="6152" max="6391" width="9.875" style="1"/>
    <col min="6392" max="6392" width="4.125" style="1" customWidth="1"/>
    <col min="6393" max="6393" width="11.75" style="1" customWidth="1"/>
    <col min="6394" max="6398" width="9.875" style="1" customWidth="1"/>
    <col min="6399" max="6399" width="24.75" style="1" customWidth="1"/>
    <col min="6400" max="6400" width="4.125" style="1" customWidth="1"/>
    <col min="6401" max="6401" width="11.75" style="1" customWidth="1"/>
    <col min="6402" max="6406" width="9.75" style="1" customWidth="1"/>
    <col min="6407" max="6407" width="22.625" style="1" customWidth="1"/>
    <col min="6408" max="6647" width="9.875" style="1"/>
    <col min="6648" max="6648" width="4.125" style="1" customWidth="1"/>
    <col min="6649" max="6649" width="11.75" style="1" customWidth="1"/>
    <col min="6650" max="6654" width="9.875" style="1" customWidth="1"/>
    <col min="6655" max="6655" width="24.75" style="1" customWidth="1"/>
    <col min="6656" max="6656" width="4.125" style="1" customWidth="1"/>
    <col min="6657" max="6657" width="11.75" style="1" customWidth="1"/>
    <col min="6658" max="6662" width="9.75" style="1" customWidth="1"/>
    <col min="6663" max="6663" width="22.625" style="1" customWidth="1"/>
    <col min="6664" max="6903" width="9.875" style="1"/>
    <col min="6904" max="6904" width="4.125" style="1" customWidth="1"/>
    <col min="6905" max="6905" width="11.75" style="1" customWidth="1"/>
    <col min="6906" max="6910" width="9.875" style="1" customWidth="1"/>
    <col min="6911" max="6911" width="24.75" style="1" customWidth="1"/>
    <col min="6912" max="6912" width="4.125" style="1" customWidth="1"/>
    <col min="6913" max="6913" width="11.75" style="1" customWidth="1"/>
    <col min="6914" max="6918" width="9.75" style="1" customWidth="1"/>
    <col min="6919" max="6919" width="22.625" style="1" customWidth="1"/>
    <col min="6920" max="7159" width="9.875" style="1"/>
    <col min="7160" max="7160" width="4.125" style="1" customWidth="1"/>
    <col min="7161" max="7161" width="11.75" style="1" customWidth="1"/>
    <col min="7162" max="7166" width="9.875" style="1" customWidth="1"/>
    <col min="7167" max="7167" width="24.75" style="1" customWidth="1"/>
    <col min="7168" max="7168" width="4.125" style="1" customWidth="1"/>
    <col min="7169" max="7169" width="11.75" style="1" customWidth="1"/>
    <col min="7170" max="7174" width="9.75" style="1" customWidth="1"/>
    <col min="7175" max="7175" width="22.625" style="1" customWidth="1"/>
    <col min="7176" max="7415" width="9.875" style="1"/>
    <col min="7416" max="7416" width="4.125" style="1" customWidth="1"/>
    <col min="7417" max="7417" width="11.75" style="1" customWidth="1"/>
    <col min="7418" max="7422" width="9.875" style="1" customWidth="1"/>
    <col min="7423" max="7423" width="24.75" style="1" customWidth="1"/>
    <col min="7424" max="7424" width="4.125" style="1" customWidth="1"/>
    <col min="7425" max="7425" width="11.75" style="1" customWidth="1"/>
    <col min="7426" max="7430" width="9.75" style="1" customWidth="1"/>
    <col min="7431" max="7431" width="22.625" style="1" customWidth="1"/>
    <col min="7432" max="7671" width="9.875" style="1"/>
    <col min="7672" max="7672" width="4.125" style="1" customWidth="1"/>
    <col min="7673" max="7673" width="11.75" style="1" customWidth="1"/>
    <col min="7674" max="7678" width="9.875" style="1" customWidth="1"/>
    <col min="7679" max="7679" width="24.75" style="1" customWidth="1"/>
    <col min="7680" max="7680" width="4.125" style="1" customWidth="1"/>
    <col min="7681" max="7681" width="11.75" style="1" customWidth="1"/>
    <col min="7682" max="7686" width="9.75" style="1" customWidth="1"/>
    <col min="7687" max="7687" width="22.625" style="1" customWidth="1"/>
    <col min="7688" max="7927" width="9.875" style="1"/>
    <col min="7928" max="7928" width="4.125" style="1" customWidth="1"/>
    <col min="7929" max="7929" width="11.75" style="1" customWidth="1"/>
    <col min="7930" max="7934" width="9.875" style="1" customWidth="1"/>
    <col min="7935" max="7935" width="24.75" style="1" customWidth="1"/>
    <col min="7936" max="7936" width="4.125" style="1" customWidth="1"/>
    <col min="7937" max="7937" width="11.75" style="1" customWidth="1"/>
    <col min="7938" max="7942" width="9.75" style="1" customWidth="1"/>
    <col min="7943" max="7943" width="22.625" style="1" customWidth="1"/>
    <col min="7944" max="8183" width="9.875" style="1"/>
    <col min="8184" max="8184" width="4.125" style="1" customWidth="1"/>
    <col min="8185" max="8185" width="11.75" style="1" customWidth="1"/>
    <col min="8186" max="8190" width="9.875" style="1" customWidth="1"/>
    <col min="8191" max="8191" width="24.75" style="1" customWidth="1"/>
    <col min="8192" max="8192" width="4.125" style="1" customWidth="1"/>
    <col min="8193" max="8193" width="11.75" style="1" customWidth="1"/>
    <col min="8194" max="8198" width="9.75" style="1" customWidth="1"/>
    <col min="8199" max="8199" width="22.625" style="1" customWidth="1"/>
    <col min="8200" max="8439" width="9.875" style="1"/>
    <col min="8440" max="8440" width="4.125" style="1" customWidth="1"/>
    <col min="8441" max="8441" width="11.75" style="1" customWidth="1"/>
    <col min="8442" max="8446" width="9.875" style="1" customWidth="1"/>
    <col min="8447" max="8447" width="24.75" style="1" customWidth="1"/>
    <col min="8448" max="8448" width="4.125" style="1" customWidth="1"/>
    <col min="8449" max="8449" width="11.75" style="1" customWidth="1"/>
    <col min="8450" max="8454" width="9.75" style="1" customWidth="1"/>
    <col min="8455" max="8455" width="22.625" style="1" customWidth="1"/>
    <col min="8456" max="8695" width="9.875" style="1"/>
    <col min="8696" max="8696" width="4.125" style="1" customWidth="1"/>
    <col min="8697" max="8697" width="11.75" style="1" customWidth="1"/>
    <col min="8698" max="8702" width="9.875" style="1" customWidth="1"/>
    <col min="8703" max="8703" width="24.75" style="1" customWidth="1"/>
    <col min="8704" max="8704" width="4.125" style="1" customWidth="1"/>
    <col min="8705" max="8705" width="11.75" style="1" customWidth="1"/>
    <col min="8706" max="8710" width="9.75" style="1" customWidth="1"/>
    <col min="8711" max="8711" width="22.625" style="1" customWidth="1"/>
    <col min="8712" max="8951" width="9.875" style="1"/>
    <col min="8952" max="8952" width="4.125" style="1" customWidth="1"/>
    <col min="8953" max="8953" width="11.75" style="1" customWidth="1"/>
    <col min="8954" max="8958" width="9.875" style="1" customWidth="1"/>
    <col min="8959" max="8959" width="24.75" style="1" customWidth="1"/>
    <col min="8960" max="8960" width="4.125" style="1" customWidth="1"/>
    <col min="8961" max="8961" width="11.75" style="1" customWidth="1"/>
    <col min="8962" max="8966" width="9.75" style="1" customWidth="1"/>
    <col min="8967" max="8967" width="22.625" style="1" customWidth="1"/>
    <col min="8968" max="9207" width="9.875" style="1"/>
    <col min="9208" max="9208" width="4.125" style="1" customWidth="1"/>
    <col min="9209" max="9209" width="11.75" style="1" customWidth="1"/>
    <col min="9210" max="9214" width="9.875" style="1" customWidth="1"/>
    <col min="9215" max="9215" width="24.75" style="1" customWidth="1"/>
    <col min="9216" max="9216" width="4.125" style="1" customWidth="1"/>
    <col min="9217" max="9217" width="11.75" style="1" customWidth="1"/>
    <col min="9218" max="9222" width="9.75" style="1" customWidth="1"/>
    <col min="9223" max="9223" width="22.625" style="1" customWidth="1"/>
    <col min="9224" max="9463" width="9.875" style="1"/>
    <col min="9464" max="9464" width="4.125" style="1" customWidth="1"/>
    <col min="9465" max="9465" width="11.75" style="1" customWidth="1"/>
    <col min="9466" max="9470" width="9.875" style="1" customWidth="1"/>
    <col min="9471" max="9471" width="24.75" style="1" customWidth="1"/>
    <col min="9472" max="9472" width="4.125" style="1" customWidth="1"/>
    <col min="9473" max="9473" width="11.75" style="1" customWidth="1"/>
    <col min="9474" max="9478" width="9.75" style="1" customWidth="1"/>
    <col min="9479" max="9479" width="22.625" style="1" customWidth="1"/>
    <col min="9480" max="9719" width="9.875" style="1"/>
    <col min="9720" max="9720" width="4.125" style="1" customWidth="1"/>
    <col min="9721" max="9721" width="11.75" style="1" customWidth="1"/>
    <col min="9722" max="9726" width="9.875" style="1" customWidth="1"/>
    <col min="9727" max="9727" width="24.75" style="1" customWidth="1"/>
    <col min="9728" max="9728" width="4.125" style="1" customWidth="1"/>
    <col min="9729" max="9729" width="11.75" style="1" customWidth="1"/>
    <col min="9730" max="9734" width="9.75" style="1" customWidth="1"/>
    <col min="9735" max="9735" width="22.625" style="1" customWidth="1"/>
    <col min="9736" max="9975" width="9.875" style="1"/>
    <col min="9976" max="9976" width="4.125" style="1" customWidth="1"/>
    <col min="9977" max="9977" width="11.75" style="1" customWidth="1"/>
    <col min="9978" max="9982" width="9.875" style="1" customWidth="1"/>
    <col min="9983" max="9983" width="24.75" style="1" customWidth="1"/>
    <col min="9984" max="9984" width="4.125" style="1" customWidth="1"/>
    <col min="9985" max="9985" width="11.75" style="1" customWidth="1"/>
    <col min="9986" max="9990" width="9.75" style="1" customWidth="1"/>
    <col min="9991" max="9991" width="22.625" style="1" customWidth="1"/>
    <col min="9992" max="10231" width="9.875" style="1"/>
    <col min="10232" max="10232" width="4.125" style="1" customWidth="1"/>
    <col min="10233" max="10233" width="11.75" style="1" customWidth="1"/>
    <col min="10234" max="10238" width="9.875" style="1" customWidth="1"/>
    <col min="10239" max="10239" width="24.75" style="1" customWidth="1"/>
    <col min="10240" max="10240" width="4.125" style="1" customWidth="1"/>
    <col min="10241" max="10241" width="11.75" style="1" customWidth="1"/>
    <col min="10242" max="10246" width="9.75" style="1" customWidth="1"/>
    <col min="10247" max="10247" width="22.625" style="1" customWidth="1"/>
    <col min="10248" max="10487" width="9.875" style="1"/>
    <col min="10488" max="10488" width="4.125" style="1" customWidth="1"/>
    <col min="10489" max="10489" width="11.75" style="1" customWidth="1"/>
    <col min="10490" max="10494" width="9.875" style="1" customWidth="1"/>
    <col min="10495" max="10495" width="24.75" style="1" customWidth="1"/>
    <col min="10496" max="10496" width="4.125" style="1" customWidth="1"/>
    <col min="10497" max="10497" width="11.75" style="1" customWidth="1"/>
    <col min="10498" max="10502" width="9.75" style="1" customWidth="1"/>
    <col min="10503" max="10503" width="22.625" style="1" customWidth="1"/>
    <col min="10504" max="10743" width="9.875" style="1"/>
    <col min="10744" max="10744" width="4.125" style="1" customWidth="1"/>
    <col min="10745" max="10745" width="11.75" style="1" customWidth="1"/>
    <col min="10746" max="10750" width="9.875" style="1" customWidth="1"/>
    <col min="10751" max="10751" width="24.75" style="1" customWidth="1"/>
    <col min="10752" max="10752" width="4.125" style="1" customWidth="1"/>
    <col min="10753" max="10753" width="11.75" style="1" customWidth="1"/>
    <col min="10754" max="10758" width="9.75" style="1" customWidth="1"/>
    <col min="10759" max="10759" width="22.625" style="1" customWidth="1"/>
    <col min="10760" max="10999" width="9.875" style="1"/>
    <col min="11000" max="11000" width="4.125" style="1" customWidth="1"/>
    <col min="11001" max="11001" width="11.75" style="1" customWidth="1"/>
    <col min="11002" max="11006" width="9.875" style="1" customWidth="1"/>
    <col min="11007" max="11007" width="24.75" style="1" customWidth="1"/>
    <col min="11008" max="11008" width="4.125" style="1" customWidth="1"/>
    <col min="11009" max="11009" width="11.75" style="1" customWidth="1"/>
    <col min="11010" max="11014" width="9.75" style="1" customWidth="1"/>
    <col min="11015" max="11015" width="22.625" style="1" customWidth="1"/>
    <col min="11016" max="11255" width="9.875" style="1"/>
    <col min="11256" max="11256" width="4.125" style="1" customWidth="1"/>
    <col min="11257" max="11257" width="11.75" style="1" customWidth="1"/>
    <col min="11258" max="11262" width="9.875" style="1" customWidth="1"/>
    <col min="11263" max="11263" width="24.75" style="1" customWidth="1"/>
    <col min="11264" max="11264" width="4.125" style="1" customWidth="1"/>
    <col min="11265" max="11265" width="11.75" style="1" customWidth="1"/>
    <col min="11266" max="11270" width="9.75" style="1" customWidth="1"/>
    <col min="11271" max="11271" width="22.625" style="1" customWidth="1"/>
    <col min="11272" max="11511" width="9.875" style="1"/>
    <col min="11512" max="11512" width="4.125" style="1" customWidth="1"/>
    <col min="11513" max="11513" width="11.75" style="1" customWidth="1"/>
    <col min="11514" max="11518" width="9.875" style="1" customWidth="1"/>
    <col min="11519" max="11519" width="24.75" style="1" customWidth="1"/>
    <col min="11520" max="11520" width="4.125" style="1" customWidth="1"/>
    <col min="11521" max="11521" width="11.75" style="1" customWidth="1"/>
    <col min="11522" max="11526" width="9.75" style="1" customWidth="1"/>
    <col min="11527" max="11527" width="22.625" style="1" customWidth="1"/>
    <col min="11528" max="11767" width="9.875" style="1"/>
    <col min="11768" max="11768" width="4.125" style="1" customWidth="1"/>
    <col min="11769" max="11769" width="11.75" style="1" customWidth="1"/>
    <col min="11770" max="11774" width="9.875" style="1" customWidth="1"/>
    <col min="11775" max="11775" width="24.75" style="1" customWidth="1"/>
    <col min="11776" max="11776" width="4.125" style="1" customWidth="1"/>
    <col min="11777" max="11777" width="11.75" style="1" customWidth="1"/>
    <col min="11778" max="11782" width="9.75" style="1" customWidth="1"/>
    <col min="11783" max="11783" width="22.625" style="1" customWidth="1"/>
    <col min="11784" max="12023" width="9.875" style="1"/>
    <col min="12024" max="12024" width="4.125" style="1" customWidth="1"/>
    <col min="12025" max="12025" width="11.75" style="1" customWidth="1"/>
    <col min="12026" max="12030" width="9.875" style="1" customWidth="1"/>
    <col min="12031" max="12031" width="24.75" style="1" customWidth="1"/>
    <col min="12032" max="12032" width="4.125" style="1" customWidth="1"/>
    <col min="12033" max="12033" width="11.75" style="1" customWidth="1"/>
    <col min="12034" max="12038" width="9.75" style="1" customWidth="1"/>
    <col min="12039" max="12039" width="22.625" style="1" customWidth="1"/>
    <col min="12040" max="12279" width="9.875" style="1"/>
    <col min="12280" max="12280" width="4.125" style="1" customWidth="1"/>
    <col min="12281" max="12281" width="11.75" style="1" customWidth="1"/>
    <col min="12282" max="12286" width="9.875" style="1" customWidth="1"/>
    <col min="12287" max="12287" width="24.75" style="1" customWidth="1"/>
    <col min="12288" max="12288" width="4.125" style="1" customWidth="1"/>
    <col min="12289" max="12289" width="11.75" style="1" customWidth="1"/>
    <col min="12290" max="12294" width="9.75" style="1" customWidth="1"/>
    <col min="12295" max="12295" width="22.625" style="1" customWidth="1"/>
    <col min="12296" max="12535" width="9.875" style="1"/>
    <col min="12536" max="12536" width="4.125" style="1" customWidth="1"/>
    <col min="12537" max="12537" width="11.75" style="1" customWidth="1"/>
    <col min="12538" max="12542" width="9.875" style="1" customWidth="1"/>
    <col min="12543" max="12543" width="24.75" style="1" customWidth="1"/>
    <col min="12544" max="12544" width="4.125" style="1" customWidth="1"/>
    <col min="12545" max="12545" width="11.75" style="1" customWidth="1"/>
    <col min="12546" max="12550" width="9.75" style="1" customWidth="1"/>
    <col min="12551" max="12551" width="22.625" style="1" customWidth="1"/>
    <col min="12552" max="12791" width="9.875" style="1"/>
    <col min="12792" max="12792" width="4.125" style="1" customWidth="1"/>
    <col min="12793" max="12793" width="11.75" style="1" customWidth="1"/>
    <col min="12794" max="12798" width="9.875" style="1" customWidth="1"/>
    <col min="12799" max="12799" width="24.75" style="1" customWidth="1"/>
    <col min="12800" max="12800" width="4.125" style="1" customWidth="1"/>
    <col min="12801" max="12801" width="11.75" style="1" customWidth="1"/>
    <col min="12802" max="12806" width="9.75" style="1" customWidth="1"/>
    <col min="12807" max="12807" width="22.625" style="1" customWidth="1"/>
    <col min="12808" max="13047" width="9.875" style="1"/>
    <col min="13048" max="13048" width="4.125" style="1" customWidth="1"/>
    <col min="13049" max="13049" width="11.75" style="1" customWidth="1"/>
    <col min="13050" max="13054" width="9.875" style="1" customWidth="1"/>
    <col min="13055" max="13055" width="24.75" style="1" customWidth="1"/>
    <col min="13056" max="13056" width="4.125" style="1" customWidth="1"/>
    <col min="13057" max="13057" width="11.75" style="1" customWidth="1"/>
    <col min="13058" max="13062" width="9.75" style="1" customWidth="1"/>
    <col min="13063" max="13063" width="22.625" style="1" customWidth="1"/>
    <col min="13064" max="13303" width="9.875" style="1"/>
    <col min="13304" max="13304" width="4.125" style="1" customWidth="1"/>
    <col min="13305" max="13305" width="11.75" style="1" customWidth="1"/>
    <col min="13306" max="13310" width="9.875" style="1" customWidth="1"/>
    <col min="13311" max="13311" width="24.75" style="1" customWidth="1"/>
    <col min="13312" max="13312" width="4.125" style="1" customWidth="1"/>
    <col min="13313" max="13313" width="11.75" style="1" customWidth="1"/>
    <col min="13314" max="13318" width="9.75" style="1" customWidth="1"/>
    <col min="13319" max="13319" width="22.625" style="1" customWidth="1"/>
    <col min="13320" max="13559" width="9.875" style="1"/>
    <col min="13560" max="13560" width="4.125" style="1" customWidth="1"/>
    <col min="13561" max="13561" width="11.75" style="1" customWidth="1"/>
    <col min="13562" max="13566" width="9.875" style="1" customWidth="1"/>
    <col min="13567" max="13567" width="24.75" style="1" customWidth="1"/>
    <col min="13568" max="13568" width="4.125" style="1" customWidth="1"/>
    <col min="13569" max="13569" width="11.75" style="1" customWidth="1"/>
    <col min="13570" max="13574" width="9.75" style="1" customWidth="1"/>
    <col min="13575" max="13575" width="22.625" style="1" customWidth="1"/>
    <col min="13576" max="13815" width="9.875" style="1"/>
    <col min="13816" max="13816" width="4.125" style="1" customWidth="1"/>
    <col min="13817" max="13817" width="11.75" style="1" customWidth="1"/>
    <col min="13818" max="13822" width="9.875" style="1" customWidth="1"/>
    <col min="13823" max="13823" width="24.75" style="1" customWidth="1"/>
    <col min="13824" max="13824" width="4.125" style="1" customWidth="1"/>
    <col min="13825" max="13825" width="11.75" style="1" customWidth="1"/>
    <col min="13826" max="13830" width="9.75" style="1" customWidth="1"/>
    <col min="13831" max="13831" width="22.625" style="1" customWidth="1"/>
    <col min="13832" max="14071" width="9.875" style="1"/>
    <col min="14072" max="14072" width="4.125" style="1" customWidth="1"/>
    <col min="14073" max="14073" width="11.75" style="1" customWidth="1"/>
    <col min="14074" max="14078" width="9.875" style="1" customWidth="1"/>
    <col min="14079" max="14079" width="24.75" style="1" customWidth="1"/>
    <col min="14080" max="14080" width="4.125" style="1" customWidth="1"/>
    <col min="14081" max="14081" width="11.75" style="1" customWidth="1"/>
    <col min="14082" max="14086" width="9.75" style="1" customWidth="1"/>
    <col min="14087" max="14087" width="22.625" style="1" customWidth="1"/>
    <col min="14088" max="14327" width="9.875" style="1"/>
    <col min="14328" max="14328" width="4.125" style="1" customWidth="1"/>
    <col min="14329" max="14329" width="11.75" style="1" customWidth="1"/>
    <col min="14330" max="14334" width="9.875" style="1" customWidth="1"/>
    <col min="14335" max="14335" width="24.75" style="1" customWidth="1"/>
    <col min="14336" max="14336" width="4.125" style="1" customWidth="1"/>
    <col min="14337" max="14337" width="11.75" style="1" customWidth="1"/>
    <col min="14338" max="14342" width="9.75" style="1" customWidth="1"/>
    <col min="14343" max="14343" width="22.625" style="1" customWidth="1"/>
    <col min="14344" max="14583" width="9.875" style="1"/>
    <col min="14584" max="14584" width="4.125" style="1" customWidth="1"/>
    <col min="14585" max="14585" width="11.75" style="1" customWidth="1"/>
    <col min="14586" max="14590" width="9.875" style="1" customWidth="1"/>
    <col min="14591" max="14591" width="24.75" style="1" customWidth="1"/>
    <col min="14592" max="14592" width="4.125" style="1" customWidth="1"/>
    <col min="14593" max="14593" width="11.75" style="1" customWidth="1"/>
    <col min="14594" max="14598" width="9.75" style="1" customWidth="1"/>
    <col min="14599" max="14599" width="22.625" style="1" customWidth="1"/>
    <col min="14600" max="14839" width="9.875" style="1"/>
    <col min="14840" max="14840" width="4.125" style="1" customWidth="1"/>
    <col min="14841" max="14841" width="11.75" style="1" customWidth="1"/>
    <col min="14842" max="14846" width="9.875" style="1" customWidth="1"/>
    <col min="14847" max="14847" width="24.75" style="1" customWidth="1"/>
    <col min="14848" max="14848" width="4.125" style="1" customWidth="1"/>
    <col min="14849" max="14849" width="11.75" style="1" customWidth="1"/>
    <col min="14850" max="14854" width="9.75" style="1" customWidth="1"/>
    <col min="14855" max="14855" width="22.625" style="1" customWidth="1"/>
    <col min="14856" max="15095" width="9.875" style="1"/>
    <col min="15096" max="15096" width="4.125" style="1" customWidth="1"/>
    <col min="15097" max="15097" width="11.75" style="1" customWidth="1"/>
    <col min="15098" max="15102" width="9.875" style="1" customWidth="1"/>
    <col min="15103" max="15103" width="24.75" style="1" customWidth="1"/>
    <col min="15104" max="15104" width="4.125" style="1" customWidth="1"/>
    <col min="15105" max="15105" width="11.75" style="1" customWidth="1"/>
    <col min="15106" max="15110" width="9.75" style="1" customWidth="1"/>
    <col min="15111" max="15111" width="22.625" style="1" customWidth="1"/>
    <col min="15112" max="15351" width="9.875" style="1"/>
    <col min="15352" max="15352" width="4.125" style="1" customWidth="1"/>
    <col min="15353" max="15353" width="11.75" style="1" customWidth="1"/>
    <col min="15354" max="15358" width="9.875" style="1" customWidth="1"/>
    <col min="15359" max="15359" width="24.75" style="1" customWidth="1"/>
    <col min="15360" max="15360" width="4.125" style="1" customWidth="1"/>
    <col min="15361" max="15361" width="11.75" style="1" customWidth="1"/>
    <col min="15362" max="15366" width="9.75" style="1" customWidth="1"/>
    <col min="15367" max="15367" width="22.625" style="1" customWidth="1"/>
    <col min="15368" max="15607" width="9.875" style="1"/>
    <col min="15608" max="15608" width="4.125" style="1" customWidth="1"/>
    <col min="15609" max="15609" width="11.75" style="1" customWidth="1"/>
    <col min="15610" max="15614" width="9.875" style="1" customWidth="1"/>
    <col min="15615" max="15615" width="24.75" style="1" customWidth="1"/>
    <col min="15616" max="15616" width="4.125" style="1" customWidth="1"/>
    <col min="15617" max="15617" width="11.75" style="1" customWidth="1"/>
    <col min="15618" max="15622" width="9.75" style="1" customWidth="1"/>
    <col min="15623" max="15623" width="22.625" style="1" customWidth="1"/>
    <col min="15624" max="15863" width="9.875" style="1"/>
    <col min="15864" max="15864" width="4.125" style="1" customWidth="1"/>
    <col min="15865" max="15865" width="11.75" style="1" customWidth="1"/>
    <col min="15866" max="15870" width="9.875" style="1" customWidth="1"/>
    <col min="15871" max="15871" width="24.75" style="1" customWidth="1"/>
    <col min="15872" max="15872" width="4.125" style="1" customWidth="1"/>
    <col min="15873" max="15873" width="11.75" style="1" customWidth="1"/>
    <col min="15874" max="15878" width="9.75" style="1" customWidth="1"/>
    <col min="15879" max="15879" width="22.625" style="1" customWidth="1"/>
    <col min="15880" max="16119" width="9.875" style="1"/>
    <col min="16120" max="16120" width="4.125" style="1" customWidth="1"/>
    <col min="16121" max="16121" width="11.75" style="1" customWidth="1"/>
    <col min="16122" max="16126" width="9.875" style="1" customWidth="1"/>
    <col min="16127" max="16127" width="24.75" style="1" customWidth="1"/>
    <col min="16128" max="16128" width="4.125" style="1" customWidth="1"/>
    <col min="16129" max="16129" width="11.75" style="1" customWidth="1"/>
    <col min="16130" max="16134" width="9.75" style="1" customWidth="1"/>
    <col min="16135" max="16135" width="22.625" style="1" customWidth="1"/>
    <col min="16136" max="16384" width="9.875" style="1"/>
  </cols>
  <sheetData>
    <row r="1" spans="2:8" ht="27" customHeight="1"/>
    <row r="2" spans="2:8" ht="27" customHeight="1"/>
    <row r="3" spans="2:8" ht="27" customHeight="1"/>
    <row r="4" spans="2:8" ht="27" customHeight="1"/>
    <row r="5" spans="2:8" ht="27" customHeight="1"/>
    <row r="6" spans="2:8" ht="81.75" customHeight="1">
      <c r="B6" s="420" t="s">
        <v>0</v>
      </c>
      <c r="C6" s="420"/>
      <c r="D6" s="420"/>
      <c r="E6" s="420"/>
      <c r="F6" s="420"/>
      <c r="G6" s="420"/>
      <c r="H6" s="420"/>
    </row>
    <row r="7" spans="2:8" ht="45.75" customHeight="1"/>
    <row r="8" spans="2:8" ht="30" customHeight="1"/>
    <row r="9" spans="2:8" ht="27" customHeight="1">
      <c r="B9" s="421" t="s">
        <v>433</v>
      </c>
      <c r="C9" s="421"/>
      <c r="D9" s="421"/>
      <c r="E9" s="421"/>
      <c r="F9" s="421"/>
      <c r="G9" s="421"/>
      <c r="H9" s="421"/>
    </row>
    <row r="10" spans="2:8" ht="27" customHeight="1"/>
    <row r="11" spans="2:8" ht="27" customHeight="1"/>
    <row r="12" spans="2:8" ht="27" customHeight="1"/>
    <row r="13" spans="2:8" ht="27" customHeight="1"/>
    <row r="14" spans="2:8" ht="27" customHeight="1"/>
    <row r="15" spans="2:8" ht="27" customHeight="1"/>
    <row r="16" spans="2:8" ht="27" customHeight="1"/>
    <row r="17" spans="2:8" ht="27" customHeight="1"/>
    <row r="18" spans="2:8" ht="27" customHeight="1"/>
    <row r="19" spans="2:8" ht="27" customHeight="1"/>
    <row r="20" spans="2:8" ht="27" customHeight="1"/>
    <row r="21" spans="2:8" ht="27" customHeight="1"/>
    <row r="22" spans="2:8" ht="27" customHeight="1"/>
    <row r="23" spans="2:8" ht="27" customHeight="1">
      <c r="B23" s="421" t="s">
        <v>434</v>
      </c>
      <c r="C23" s="421"/>
      <c r="D23" s="421"/>
      <c r="E23" s="421"/>
      <c r="F23" s="421"/>
      <c r="G23" s="421"/>
      <c r="H23" s="421"/>
    </row>
    <row r="24" spans="2:8" ht="27" customHeight="1"/>
    <row r="26" spans="2:8" ht="13.5" customHeight="1"/>
    <row r="27" spans="2:8" ht="13.5" customHeight="1"/>
    <row r="28" spans="2:8" ht="13.5" customHeight="1"/>
    <row r="29" spans="2:8" ht="13.5" customHeight="1"/>
    <row r="30" spans="2:8" ht="13.5" customHeight="1"/>
    <row r="31" spans="2:8" ht="13.5" customHeight="1"/>
    <row r="32" spans="2:8" ht="13.5" customHeight="1"/>
    <row r="33" ht="13.5" customHeight="1"/>
    <row r="34" ht="13.5" customHeight="1"/>
    <row r="35" ht="13.5" customHeight="1"/>
    <row r="36" ht="13.5" customHeight="1"/>
  </sheetData>
  <mergeCells count="3">
    <mergeCell ref="B6:H6"/>
    <mergeCell ref="B9:H9"/>
    <mergeCell ref="B23:H23"/>
  </mergeCells>
  <phoneticPr fontId="1"/>
  <pageMargins left="0.6692913385826772" right="0.43307086614173229" top="0.86614173228346458" bottom="1.1811023622047245" header="0" footer="0"/>
  <pageSetup paperSize="9" fitToWidth="0" fitToHeight="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6:C137"/>
  <sheetViews>
    <sheetView view="pageBreakPreview" zoomScaleNormal="100" zoomScaleSheetLayoutView="100" workbookViewId="0">
      <selection activeCell="C66" sqref="C66"/>
    </sheetView>
  </sheetViews>
  <sheetFormatPr defaultRowHeight="12"/>
  <cols>
    <col min="1" max="1" width="43.75" style="28" customWidth="1"/>
    <col min="2" max="3" width="25" style="28" customWidth="1"/>
    <col min="4" max="4" width="4.375" style="28" customWidth="1"/>
    <col min="5" max="5" width="11.125" style="28" customWidth="1"/>
    <col min="6" max="6" width="5.25" style="28" customWidth="1"/>
    <col min="7" max="8" width="11.125" style="28" customWidth="1"/>
    <col min="9" max="10" width="9" style="28"/>
    <col min="11" max="11" width="18.875" style="28" customWidth="1"/>
    <col min="12" max="12" width="14.375" style="28" customWidth="1"/>
    <col min="13" max="255" width="9" style="28"/>
    <col min="256" max="256" width="4.25" style="28" customWidth="1"/>
    <col min="257" max="257" width="43.75" style="28" customWidth="1"/>
    <col min="258" max="259" width="25" style="28" customWidth="1"/>
    <col min="260" max="260" width="4.375" style="28" customWidth="1"/>
    <col min="261" max="261" width="11.125" style="28" customWidth="1"/>
    <col min="262" max="262" width="5.25" style="28" customWidth="1"/>
    <col min="263" max="264" width="11.125" style="28" customWidth="1"/>
    <col min="265" max="266" width="9" style="28"/>
    <col min="267" max="267" width="18.875" style="28" customWidth="1"/>
    <col min="268" max="268" width="14.375" style="28" customWidth="1"/>
    <col min="269" max="511" width="9" style="28"/>
    <col min="512" max="512" width="4.25" style="28" customWidth="1"/>
    <col min="513" max="513" width="43.75" style="28" customWidth="1"/>
    <col min="514" max="515" width="25" style="28" customWidth="1"/>
    <col min="516" max="516" width="4.375" style="28" customWidth="1"/>
    <col min="517" max="517" width="11.125" style="28" customWidth="1"/>
    <col min="518" max="518" width="5.25" style="28" customWidth="1"/>
    <col min="519" max="520" width="11.125" style="28" customWidth="1"/>
    <col min="521" max="522" width="9" style="28"/>
    <col min="523" max="523" width="18.875" style="28" customWidth="1"/>
    <col min="524" max="524" width="14.375" style="28" customWidth="1"/>
    <col min="525" max="767" width="9" style="28"/>
    <col min="768" max="768" width="4.25" style="28" customWidth="1"/>
    <col min="769" max="769" width="43.75" style="28" customWidth="1"/>
    <col min="770" max="771" width="25" style="28" customWidth="1"/>
    <col min="772" max="772" width="4.375" style="28" customWidth="1"/>
    <col min="773" max="773" width="11.125" style="28" customWidth="1"/>
    <col min="774" max="774" width="5.25" style="28" customWidth="1"/>
    <col min="775" max="776" width="11.125" style="28" customWidth="1"/>
    <col min="777" max="778" width="9" style="28"/>
    <col min="779" max="779" width="18.875" style="28" customWidth="1"/>
    <col min="780" max="780" width="14.375" style="28" customWidth="1"/>
    <col min="781" max="1023" width="9" style="28"/>
    <col min="1024" max="1024" width="4.25" style="28" customWidth="1"/>
    <col min="1025" max="1025" width="43.75" style="28" customWidth="1"/>
    <col min="1026" max="1027" width="25" style="28" customWidth="1"/>
    <col min="1028" max="1028" width="4.375" style="28" customWidth="1"/>
    <col min="1029" max="1029" width="11.125" style="28" customWidth="1"/>
    <col min="1030" max="1030" width="5.25" style="28" customWidth="1"/>
    <col min="1031" max="1032" width="11.125" style="28" customWidth="1"/>
    <col min="1033" max="1034" width="9" style="28"/>
    <col min="1035" max="1035" width="18.875" style="28" customWidth="1"/>
    <col min="1036" max="1036" width="14.375" style="28" customWidth="1"/>
    <col min="1037" max="1279" width="9" style="28"/>
    <col min="1280" max="1280" width="4.25" style="28" customWidth="1"/>
    <col min="1281" max="1281" width="43.75" style="28" customWidth="1"/>
    <col min="1282" max="1283" width="25" style="28" customWidth="1"/>
    <col min="1284" max="1284" width="4.375" style="28" customWidth="1"/>
    <col min="1285" max="1285" width="11.125" style="28" customWidth="1"/>
    <col min="1286" max="1286" width="5.25" style="28" customWidth="1"/>
    <col min="1287" max="1288" width="11.125" style="28" customWidth="1"/>
    <col min="1289" max="1290" width="9" style="28"/>
    <col min="1291" max="1291" width="18.875" style="28" customWidth="1"/>
    <col min="1292" max="1292" width="14.375" style="28" customWidth="1"/>
    <col min="1293" max="1535" width="9" style="28"/>
    <col min="1536" max="1536" width="4.25" style="28" customWidth="1"/>
    <col min="1537" max="1537" width="43.75" style="28" customWidth="1"/>
    <col min="1538" max="1539" width="25" style="28" customWidth="1"/>
    <col min="1540" max="1540" width="4.375" style="28" customWidth="1"/>
    <col min="1541" max="1541" width="11.125" style="28" customWidth="1"/>
    <col min="1542" max="1542" width="5.25" style="28" customWidth="1"/>
    <col min="1543" max="1544" width="11.125" style="28" customWidth="1"/>
    <col min="1545" max="1546" width="9" style="28"/>
    <col min="1547" max="1547" width="18.875" style="28" customWidth="1"/>
    <col min="1548" max="1548" width="14.375" style="28" customWidth="1"/>
    <col min="1549" max="1791" width="9" style="28"/>
    <col min="1792" max="1792" width="4.25" style="28" customWidth="1"/>
    <col min="1793" max="1793" width="43.75" style="28" customWidth="1"/>
    <col min="1794" max="1795" width="25" style="28" customWidth="1"/>
    <col min="1796" max="1796" width="4.375" style="28" customWidth="1"/>
    <col min="1797" max="1797" width="11.125" style="28" customWidth="1"/>
    <col min="1798" max="1798" width="5.25" style="28" customWidth="1"/>
    <col min="1799" max="1800" width="11.125" style="28" customWidth="1"/>
    <col min="1801" max="1802" width="9" style="28"/>
    <col min="1803" max="1803" width="18.875" style="28" customWidth="1"/>
    <col min="1804" max="1804" width="14.375" style="28" customWidth="1"/>
    <col min="1805" max="2047" width="9" style="28"/>
    <col min="2048" max="2048" width="4.25" style="28" customWidth="1"/>
    <col min="2049" max="2049" width="43.75" style="28" customWidth="1"/>
    <col min="2050" max="2051" width="25" style="28" customWidth="1"/>
    <col min="2052" max="2052" width="4.375" style="28" customWidth="1"/>
    <col min="2053" max="2053" width="11.125" style="28" customWidth="1"/>
    <col min="2054" max="2054" width="5.25" style="28" customWidth="1"/>
    <col min="2055" max="2056" width="11.125" style="28" customWidth="1"/>
    <col min="2057" max="2058" width="9" style="28"/>
    <col min="2059" max="2059" width="18.875" style="28" customWidth="1"/>
    <col min="2060" max="2060" width="14.375" style="28" customWidth="1"/>
    <col min="2061" max="2303" width="9" style="28"/>
    <col min="2304" max="2304" width="4.25" style="28" customWidth="1"/>
    <col min="2305" max="2305" width="43.75" style="28" customWidth="1"/>
    <col min="2306" max="2307" width="25" style="28" customWidth="1"/>
    <col min="2308" max="2308" width="4.375" style="28" customWidth="1"/>
    <col min="2309" max="2309" width="11.125" style="28" customWidth="1"/>
    <col min="2310" max="2310" width="5.25" style="28" customWidth="1"/>
    <col min="2311" max="2312" width="11.125" style="28" customWidth="1"/>
    <col min="2313" max="2314" width="9" style="28"/>
    <col min="2315" max="2315" width="18.875" style="28" customWidth="1"/>
    <col min="2316" max="2316" width="14.375" style="28" customWidth="1"/>
    <col min="2317" max="2559" width="9" style="28"/>
    <col min="2560" max="2560" width="4.25" style="28" customWidth="1"/>
    <col min="2561" max="2561" width="43.75" style="28" customWidth="1"/>
    <col min="2562" max="2563" width="25" style="28" customWidth="1"/>
    <col min="2564" max="2564" width="4.375" style="28" customWidth="1"/>
    <col min="2565" max="2565" width="11.125" style="28" customWidth="1"/>
    <col min="2566" max="2566" width="5.25" style="28" customWidth="1"/>
    <col min="2567" max="2568" width="11.125" style="28" customWidth="1"/>
    <col min="2569" max="2570" width="9" style="28"/>
    <col min="2571" max="2571" width="18.875" style="28" customWidth="1"/>
    <col min="2572" max="2572" width="14.375" style="28" customWidth="1"/>
    <col min="2573" max="2815" width="9" style="28"/>
    <col min="2816" max="2816" width="4.25" style="28" customWidth="1"/>
    <col min="2817" max="2817" width="43.75" style="28" customWidth="1"/>
    <col min="2818" max="2819" width="25" style="28" customWidth="1"/>
    <col min="2820" max="2820" width="4.375" style="28" customWidth="1"/>
    <col min="2821" max="2821" width="11.125" style="28" customWidth="1"/>
    <col min="2822" max="2822" width="5.25" style="28" customWidth="1"/>
    <col min="2823" max="2824" width="11.125" style="28" customWidth="1"/>
    <col min="2825" max="2826" width="9" style="28"/>
    <col min="2827" max="2827" width="18.875" style="28" customWidth="1"/>
    <col min="2828" max="2828" width="14.375" style="28" customWidth="1"/>
    <col min="2829" max="3071" width="9" style="28"/>
    <col min="3072" max="3072" width="4.25" style="28" customWidth="1"/>
    <col min="3073" max="3073" width="43.75" style="28" customWidth="1"/>
    <col min="3074" max="3075" width="25" style="28" customWidth="1"/>
    <col min="3076" max="3076" width="4.375" style="28" customWidth="1"/>
    <col min="3077" max="3077" width="11.125" style="28" customWidth="1"/>
    <col min="3078" max="3078" width="5.25" style="28" customWidth="1"/>
    <col min="3079" max="3080" width="11.125" style="28" customWidth="1"/>
    <col min="3081" max="3082" width="9" style="28"/>
    <col min="3083" max="3083" width="18.875" style="28" customWidth="1"/>
    <col min="3084" max="3084" width="14.375" style="28" customWidth="1"/>
    <col min="3085" max="3327" width="9" style="28"/>
    <col min="3328" max="3328" width="4.25" style="28" customWidth="1"/>
    <col min="3329" max="3329" width="43.75" style="28" customWidth="1"/>
    <col min="3330" max="3331" width="25" style="28" customWidth="1"/>
    <col min="3332" max="3332" width="4.375" style="28" customWidth="1"/>
    <col min="3333" max="3333" width="11.125" style="28" customWidth="1"/>
    <col min="3334" max="3334" width="5.25" style="28" customWidth="1"/>
    <col min="3335" max="3336" width="11.125" style="28" customWidth="1"/>
    <col min="3337" max="3338" width="9" style="28"/>
    <col min="3339" max="3339" width="18.875" style="28" customWidth="1"/>
    <col min="3340" max="3340" width="14.375" style="28" customWidth="1"/>
    <col min="3341" max="3583" width="9" style="28"/>
    <col min="3584" max="3584" width="4.25" style="28" customWidth="1"/>
    <col min="3585" max="3585" width="43.75" style="28" customWidth="1"/>
    <col min="3586" max="3587" width="25" style="28" customWidth="1"/>
    <col min="3588" max="3588" width="4.375" style="28" customWidth="1"/>
    <col min="3589" max="3589" width="11.125" style="28" customWidth="1"/>
    <col min="3590" max="3590" width="5.25" style="28" customWidth="1"/>
    <col min="3591" max="3592" width="11.125" style="28" customWidth="1"/>
    <col min="3593" max="3594" width="9" style="28"/>
    <col min="3595" max="3595" width="18.875" style="28" customWidth="1"/>
    <col min="3596" max="3596" width="14.375" style="28" customWidth="1"/>
    <col min="3597" max="3839" width="9" style="28"/>
    <col min="3840" max="3840" width="4.25" style="28" customWidth="1"/>
    <col min="3841" max="3841" width="43.75" style="28" customWidth="1"/>
    <col min="3842" max="3843" width="25" style="28" customWidth="1"/>
    <col min="3844" max="3844" width="4.375" style="28" customWidth="1"/>
    <col min="3845" max="3845" width="11.125" style="28" customWidth="1"/>
    <col min="3846" max="3846" width="5.25" style="28" customWidth="1"/>
    <col min="3847" max="3848" width="11.125" style="28" customWidth="1"/>
    <col min="3849" max="3850" width="9" style="28"/>
    <col min="3851" max="3851" width="18.875" style="28" customWidth="1"/>
    <col min="3852" max="3852" width="14.375" style="28" customWidth="1"/>
    <col min="3853" max="4095" width="9" style="28"/>
    <col min="4096" max="4096" width="4.25" style="28" customWidth="1"/>
    <col min="4097" max="4097" width="43.75" style="28" customWidth="1"/>
    <col min="4098" max="4099" width="25" style="28" customWidth="1"/>
    <col min="4100" max="4100" width="4.375" style="28" customWidth="1"/>
    <col min="4101" max="4101" width="11.125" style="28" customWidth="1"/>
    <col min="4102" max="4102" width="5.25" style="28" customWidth="1"/>
    <col min="4103" max="4104" width="11.125" style="28" customWidth="1"/>
    <col min="4105" max="4106" width="9" style="28"/>
    <col min="4107" max="4107" width="18.875" style="28" customWidth="1"/>
    <col min="4108" max="4108" width="14.375" style="28" customWidth="1"/>
    <col min="4109" max="4351" width="9" style="28"/>
    <col min="4352" max="4352" width="4.25" style="28" customWidth="1"/>
    <col min="4353" max="4353" width="43.75" style="28" customWidth="1"/>
    <col min="4354" max="4355" width="25" style="28" customWidth="1"/>
    <col min="4356" max="4356" width="4.375" style="28" customWidth="1"/>
    <col min="4357" max="4357" width="11.125" style="28" customWidth="1"/>
    <col min="4358" max="4358" width="5.25" style="28" customWidth="1"/>
    <col min="4359" max="4360" width="11.125" style="28" customWidth="1"/>
    <col min="4361" max="4362" width="9" style="28"/>
    <col min="4363" max="4363" width="18.875" style="28" customWidth="1"/>
    <col min="4364" max="4364" width="14.375" style="28" customWidth="1"/>
    <col min="4365" max="4607" width="9" style="28"/>
    <col min="4608" max="4608" width="4.25" style="28" customWidth="1"/>
    <col min="4609" max="4609" width="43.75" style="28" customWidth="1"/>
    <col min="4610" max="4611" width="25" style="28" customWidth="1"/>
    <col min="4612" max="4612" width="4.375" style="28" customWidth="1"/>
    <col min="4613" max="4613" width="11.125" style="28" customWidth="1"/>
    <col min="4614" max="4614" width="5.25" style="28" customWidth="1"/>
    <col min="4615" max="4616" width="11.125" style="28" customWidth="1"/>
    <col min="4617" max="4618" width="9" style="28"/>
    <col min="4619" max="4619" width="18.875" style="28" customWidth="1"/>
    <col min="4620" max="4620" width="14.375" style="28" customWidth="1"/>
    <col min="4621" max="4863" width="9" style="28"/>
    <col min="4864" max="4864" width="4.25" style="28" customWidth="1"/>
    <col min="4865" max="4865" width="43.75" style="28" customWidth="1"/>
    <col min="4866" max="4867" width="25" style="28" customWidth="1"/>
    <col min="4868" max="4868" width="4.375" style="28" customWidth="1"/>
    <col min="4869" max="4869" width="11.125" style="28" customWidth="1"/>
    <col min="4870" max="4870" width="5.25" style="28" customWidth="1"/>
    <col min="4871" max="4872" width="11.125" style="28" customWidth="1"/>
    <col min="4873" max="4874" width="9" style="28"/>
    <col min="4875" max="4875" width="18.875" style="28" customWidth="1"/>
    <col min="4876" max="4876" width="14.375" style="28" customWidth="1"/>
    <col min="4877" max="5119" width="9" style="28"/>
    <col min="5120" max="5120" width="4.25" style="28" customWidth="1"/>
    <col min="5121" max="5121" width="43.75" style="28" customWidth="1"/>
    <col min="5122" max="5123" width="25" style="28" customWidth="1"/>
    <col min="5124" max="5124" width="4.375" style="28" customWidth="1"/>
    <col min="5125" max="5125" width="11.125" style="28" customWidth="1"/>
    <col min="5126" max="5126" width="5.25" style="28" customWidth="1"/>
    <col min="5127" max="5128" width="11.125" style="28" customWidth="1"/>
    <col min="5129" max="5130" width="9" style="28"/>
    <col min="5131" max="5131" width="18.875" style="28" customWidth="1"/>
    <col min="5132" max="5132" width="14.375" style="28" customWidth="1"/>
    <col min="5133" max="5375" width="9" style="28"/>
    <col min="5376" max="5376" width="4.25" style="28" customWidth="1"/>
    <col min="5377" max="5377" width="43.75" style="28" customWidth="1"/>
    <col min="5378" max="5379" width="25" style="28" customWidth="1"/>
    <col min="5380" max="5380" width="4.375" style="28" customWidth="1"/>
    <col min="5381" max="5381" width="11.125" style="28" customWidth="1"/>
    <col min="5382" max="5382" width="5.25" style="28" customWidth="1"/>
    <col min="5383" max="5384" width="11.125" style="28" customWidth="1"/>
    <col min="5385" max="5386" width="9" style="28"/>
    <col min="5387" max="5387" width="18.875" style="28" customWidth="1"/>
    <col min="5388" max="5388" width="14.375" style="28" customWidth="1"/>
    <col min="5389" max="5631" width="9" style="28"/>
    <col min="5632" max="5632" width="4.25" style="28" customWidth="1"/>
    <col min="5633" max="5633" width="43.75" style="28" customWidth="1"/>
    <col min="5634" max="5635" width="25" style="28" customWidth="1"/>
    <col min="5636" max="5636" width="4.375" style="28" customWidth="1"/>
    <col min="5637" max="5637" width="11.125" style="28" customWidth="1"/>
    <col min="5638" max="5638" width="5.25" style="28" customWidth="1"/>
    <col min="5639" max="5640" width="11.125" style="28" customWidth="1"/>
    <col min="5641" max="5642" width="9" style="28"/>
    <col min="5643" max="5643" width="18.875" style="28" customWidth="1"/>
    <col min="5644" max="5644" width="14.375" style="28" customWidth="1"/>
    <col min="5645" max="5887" width="9" style="28"/>
    <col min="5888" max="5888" width="4.25" style="28" customWidth="1"/>
    <col min="5889" max="5889" width="43.75" style="28" customWidth="1"/>
    <col min="5890" max="5891" width="25" style="28" customWidth="1"/>
    <col min="5892" max="5892" width="4.375" style="28" customWidth="1"/>
    <col min="5893" max="5893" width="11.125" style="28" customWidth="1"/>
    <col min="5894" max="5894" width="5.25" style="28" customWidth="1"/>
    <col min="5895" max="5896" width="11.125" style="28" customWidth="1"/>
    <col min="5897" max="5898" width="9" style="28"/>
    <col min="5899" max="5899" width="18.875" style="28" customWidth="1"/>
    <col min="5900" max="5900" width="14.375" style="28" customWidth="1"/>
    <col min="5901" max="6143" width="9" style="28"/>
    <col min="6144" max="6144" width="4.25" style="28" customWidth="1"/>
    <col min="6145" max="6145" width="43.75" style="28" customWidth="1"/>
    <col min="6146" max="6147" width="25" style="28" customWidth="1"/>
    <col min="6148" max="6148" width="4.375" style="28" customWidth="1"/>
    <col min="6149" max="6149" width="11.125" style="28" customWidth="1"/>
    <col min="6150" max="6150" width="5.25" style="28" customWidth="1"/>
    <col min="6151" max="6152" width="11.125" style="28" customWidth="1"/>
    <col min="6153" max="6154" width="9" style="28"/>
    <col min="6155" max="6155" width="18.875" style="28" customWidth="1"/>
    <col min="6156" max="6156" width="14.375" style="28" customWidth="1"/>
    <col min="6157" max="6399" width="9" style="28"/>
    <col min="6400" max="6400" width="4.25" style="28" customWidth="1"/>
    <col min="6401" max="6401" width="43.75" style="28" customWidth="1"/>
    <col min="6402" max="6403" width="25" style="28" customWidth="1"/>
    <col min="6404" max="6404" width="4.375" style="28" customWidth="1"/>
    <col min="6405" max="6405" width="11.125" style="28" customWidth="1"/>
    <col min="6406" max="6406" width="5.25" style="28" customWidth="1"/>
    <col min="6407" max="6408" width="11.125" style="28" customWidth="1"/>
    <col min="6409" max="6410" width="9" style="28"/>
    <col min="6411" max="6411" width="18.875" style="28" customWidth="1"/>
    <col min="6412" max="6412" width="14.375" style="28" customWidth="1"/>
    <col min="6413" max="6655" width="9" style="28"/>
    <col min="6656" max="6656" width="4.25" style="28" customWidth="1"/>
    <col min="6657" max="6657" width="43.75" style="28" customWidth="1"/>
    <col min="6658" max="6659" width="25" style="28" customWidth="1"/>
    <col min="6660" max="6660" width="4.375" style="28" customWidth="1"/>
    <col min="6661" max="6661" width="11.125" style="28" customWidth="1"/>
    <col min="6662" max="6662" width="5.25" style="28" customWidth="1"/>
    <col min="6663" max="6664" width="11.125" style="28" customWidth="1"/>
    <col min="6665" max="6666" width="9" style="28"/>
    <col min="6667" max="6667" width="18.875" style="28" customWidth="1"/>
    <col min="6668" max="6668" width="14.375" style="28" customWidth="1"/>
    <col min="6669" max="6911" width="9" style="28"/>
    <col min="6912" max="6912" width="4.25" style="28" customWidth="1"/>
    <col min="6913" max="6913" width="43.75" style="28" customWidth="1"/>
    <col min="6914" max="6915" width="25" style="28" customWidth="1"/>
    <col min="6916" max="6916" width="4.375" style="28" customWidth="1"/>
    <col min="6917" max="6917" width="11.125" style="28" customWidth="1"/>
    <col min="6918" max="6918" width="5.25" style="28" customWidth="1"/>
    <col min="6919" max="6920" width="11.125" style="28" customWidth="1"/>
    <col min="6921" max="6922" width="9" style="28"/>
    <col min="6923" max="6923" width="18.875" style="28" customWidth="1"/>
    <col min="6924" max="6924" width="14.375" style="28" customWidth="1"/>
    <col min="6925" max="7167" width="9" style="28"/>
    <col min="7168" max="7168" width="4.25" style="28" customWidth="1"/>
    <col min="7169" max="7169" width="43.75" style="28" customWidth="1"/>
    <col min="7170" max="7171" width="25" style="28" customWidth="1"/>
    <col min="7172" max="7172" width="4.375" style="28" customWidth="1"/>
    <col min="7173" max="7173" width="11.125" style="28" customWidth="1"/>
    <col min="7174" max="7174" width="5.25" style="28" customWidth="1"/>
    <col min="7175" max="7176" width="11.125" style="28" customWidth="1"/>
    <col min="7177" max="7178" width="9" style="28"/>
    <col min="7179" max="7179" width="18.875" style="28" customWidth="1"/>
    <col min="7180" max="7180" width="14.375" style="28" customWidth="1"/>
    <col min="7181" max="7423" width="9" style="28"/>
    <col min="7424" max="7424" width="4.25" style="28" customWidth="1"/>
    <col min="7425" max="7425" width="43.75" style="28" customWidth="1"/>
    <col min="7426" max="7427" width="25" style="28" customWidth="1"/>
    <col min="7428" max="7428" width="4.375" style="28" customWidth="1"/>
    <col min="7429" max="7429" width="11.125" style="28" customWidth="1"/>
    <col min="7430" max="7430" width="5.25" style="28" customWidth="1"/>
    <col min="7431" max="7432" width="11.125" style="28" customWidth="1"/>
    <col min="7433" max="7434" width="9" style="28"/>
    <col min="7435" max="7435" width="18.875" style="28" customWidth="1"/>
    <col min="7436" max="7436" width="14.375" style="28" customWidth="1"/>
    <col min="7437" max="7679" width="9" style="28"/>
    <col min="7680" max="7680" width="4.25" style="28" customWidth="1"/>
    <col min="7681" max="7681" width="43.75" style="28" customWidth="1"/>
    <col min="7682" max="7683" width="25" style="28" customWidth="1"/>
    <col min="7684" max="7684" width="4.375" style="28" customWidth="1"/>
    <col min="7685" max="7685" width="11.125" style="28" customWidth="1"/>
    <col min="7686" max="7686" width="5.25" style="28" customWidth="1"/>
    <col min="7687" max="7688" width="11.125" style="28" customWidth="1"/>
    <col min="7689" max="7690" width="9" style="28"/>
    <col min="7691" max="7691" width="18.875" style="28" customWidth="1"/>
    <col min="7692" max="7692" width="14.375" style="28" customWidth="1"/>
    <col min="7693" max="7935" width="9" style="28"/>
    <col min="7936" max="7936" width="4.25" style="28" customWidth="1"/>
    <col min="7937" max="7937" width="43.75" style="28" customWidth="1"/>
    <col min="7938" max="7939" width="25" style="28" customWidth="1"/>
    <col min="7940" max="7940" width="4.375" style="28" customWidth="1"/>
    <col min="7941" max="7941" width="11.125" style="28" customWidth="1"/>
    <col min="7942" max="7942" width="5.25" style="28" customWidth="1"/>
    <col min="7943" max="7944" width="11.125" style="28" customWidth="1"/>
    <col min="7945" max="7946" width="9" style="28"/>
    <col min="7947" max="7947" width="18.875" style="28" customWidth="1"/>
    <col min="7948" max="7948" width="14.375" style="28" customWidth="1"/>
    <col min="7949" max="8191" width="9" style="28"/>
    <col min="8192" max="8192" width="4.25" style="28" customWidth="1"/>
    <col min="8193" max="8193" width="43.75" style="28" customWidth="1"/>
    <col min="8194" max="8195" width="25" style="28" customWidth="1"/>
    <col min="8196" max="8196" width="4.375" style="28" customWidth="1"/>
    <col min="8197" max="8197" width="11.125" style="28" customWidth="1"/>
    <col min="8198" max="8198" width="5.25" style="28" customWidth="1"/>
    <col min="8199" max="8200" width="11.125" style="28" customWidth="1"/>
    <col min="8201" max="8202" width="9" style="28"/>
    <col min="8203" max="8203" width="18.875" style="28" customWidth="1"/>
    <col min="8204" max="8204" width="14.375" style="28" customWidth="1"/>
    <col min="8205" max="8447" width="9" style="28"/>
    <col min="8448" max="8448" width="4.25" style="28" customWidth="1"/>
    <col min="8449" max="8449" width="43.75" style="28" customWidth="1"/>
    <col min="8450" max="8451" width="25" style="28" customWidth="1"/>
    <col min="8452" max="8452" width="4.375" style="28" customWidth="1"/>
    <col min="8453" max="8453" width="11.125" style="28" customWidth="1"/>
    <col min="8454" max="8454" width="5.25" style="28" customWidth="1"/>
    <col min="8455" max="8456" width="11.125" style="28" customWidth="1"/>
    <col min="8457" max="8458" width="9" style="28"/>
    <col min="8459" max="8459" width="18.875" style="28" customWidth="1"/>
    <col min="8460" max="8460" width="14.375" style="28" customWidth="1"/>
    <col min="8461" max="8703" width="9" style="28"/>
    <col min="8704" max="8704" width="4.25" style="28" customWidth="1"/>
    <col min="8705" max="8705" width="43.75" style="28" customWidth="1"/>
    <col min="8706" max="8707" width="25" style="28" customWidth="1"/>
    <col min="8708" max="8708" width="4.375" style="28" customWidth="1"/>
    <col min="8709" max="8709" width="11.125" style="28" customWidth="1"/>
    <col min="8710" max="8710" width="5.25" style="28" customWidth="1"/>
    <col min="8711" max="8712" width="11.125" style="28" customWidth="1"/>
    <col min="8713" max="8714" width="9" style="28"/>
    <col min="8715" max="8715" width="18.875" style="28" customWidth="1"/>
    <col min="8716" max="8716" width="14.375" style="28" customWidth="1"/>
    <col min="8717" max="8959" width="9" style="28"/>
    <col min="8960" max="8960" width="4.25" style="28" customWidth="1"/>
    <col min="8961" max="8961" width="43.75" style="28" customWidth="1"/>
    <col min="8962" max="8963" width="25" style="28" customWidth="1"/>
    <col min="8964" max="8964" width="4.375" style="28" customWidth="1"/>
    <col min="8965" max="8965" width="11.125" style="28" customWidth="1"/>
    <col min="8966" max="8966" width="5.25" style="28" customWidth="1"/>
    <col min="8967" max="8968" width="11.125" style="28" customWidth="1"/>
    <col min="8969" max="8970" width="9" style="28"/>
    <col min="8971" max="8971" width="18.875" style="28" customWidth="1"/>
    <col min="8972" max="8972" width="14.375" style="28" customWidth="1"/>
    <col min="8973" max="9215" width="9" style="28"/>
    <col min="9216" max="9216" width="4.25" style="28" customWidth="1"/>
    <col min="9217" max="9217" width="43.75" style="28" customWidth="1"/>
    <col min="9218" max="9219" width="25" style="28" customWidth="1"/>
    <col min="9220" max="9220" width="4.375" style="28" customWidth="1"/>
    <col min="9221" max="9221" width="11.125" style="28" customWidth="1"/>
    <col min="9222" max="9222" width="5.25" style="28" customWidth="1"/>
    <col min="9223" max="9224" width="11.125" style="28" customWidth="1"/>
    <col min="9225" max="9226" width="9" style="28"/>
    <col min="9227" max="9227" width="18.875" style="28" customWidth="1"/>
    <col min="9228" max="9228" width="14.375" style="28" customWidth="1"/>
    <col min="9229" max="9471" width="9" style="28"/>
    <col min="9472" max="9472" width="4.25" style="28" customWidth="1"/>
    <col min="9473" max="9473" width="43.75" style="28" customWidth="1"/>
    <col min="9474" max="9475" width="25" style="28" customWidth="1"/>
    <col min="9476" max="9476" width="4.375" style="28" customWidth="1"/>
    <col min="9477" max="9477" width="11.125" style="28" customWidth="1"/>
    <col min="9478" max="9478" width="5.25" style="28" customWidth="1"/>
    <col min="9479" max="9480" width="11.125" style="28" customWidth="1"/>
    <col min="9481" max="9482" width="9" style="28"/>
    <col min="9483" max="9483" width="18.875" style="28" customWidth="1"/>
    <col min="9484" max="9484" width="14.375" style="28" customWidth="1"/>
    <col min="9485" max="9727" width="9" style="28"/>
    <col min="9728" max="9728" width="4.25" style="28" customWidth="1"/>
    <col min="9729" max="9729" width="43.75" style="28" customWidth="1"/>
    <col min="9730" max="9731" width="25" style="28" customWidth="1"/>
    <col min="9732" max="9732" width="4.375" style="28" customWidth="1"/>
    <col min="9733" max="9733" width="11.125" style="28" customWidth="1"/>
    <col min="9734" max="9734" width="5.25" style="28" customWidth="1"/>
    <col min="9735" max="9736" width="11.125" style="28" customWidth="1"/>
    <col min="9737" max="9738" width="9" style="28"/>
    <col min="9739" max="9739" width="18.875" style="28" customWidth="1"/>
    <col min="9740" max="9740" width="14.375" style="28" customWidth="1"/>
    <col min="9741" max="9983" width="9" style="28"/>
    <col min="9984" max="9984" width="4.25" style="28" customWidth="1"/>
    <col min="9985" max="9985" width="43.75" style="28" customWidth="1"/>
    <col min="9986" max="9987" width="25" style="28" customWidth="1"/>
    <col min="9988" max="9988" width="4.375" style="28" customWidth="1"/>
    <col min="9989" max="9989" width="11.125" style="28" customWidth="1"/>
    <col min="9990" max="9990" width="5.25" style="28" customWidth="1"/>
    <col min="9991" max="9992" width="11.125" style="28" customWidth="1"/>
    <col min="9993" max="9994" width="9" style="28"/>
    <col min="9995" max="9995" width="18.875" style="28" customWidth="1"/>
    <col min="9996" max="9996" width="14.375" style="28" customWidth="1"/>
    <col min="9997" max="10239" width="9" style="28"/>
    <col min="10240" max="10240" width="4.25" style="28" customWidth="1"/>
    <col min="10241" max="10241" width="43.75" style="28" customWidth="1"/>
    <col min="10242" max="10243" width="25" style="28" customWidth="1"/>
    <col min="10244" max="10244" width="4.375" style="28" customWidth="1"/>
    <col min="10245" max="10245" width="11.125" style="28" customWidth="1"/>
    <col min="10246" max="10246" width="5.25" style="28" customWidth="1"/>
    <col min="10247" max="10248" width="11.125" style="28" customWidth="1"/>
    <col min="10249" max="10250" width="9" style="28"/>
    <col min="10251" max="10251" width="18.875" style="28" customWidth="1"/>
    <col min="10252" max="10252" width="14.375" style="28" customWidth="1"/>
    <col min="10253" max="10495" width="9" style="28"/>
    <col min="10496" max="10496" width="4.25" style="28" customWidth="1"/>
    <col min="10497" max="10497" width="43.75" style="28" customWidth="1"/>
    <col min="10498" max="10499" width="25" style="28" customWidth="1"/>
    <col min="10500" max="10500" width="4.375" style="28" customWidth="1"/>
    <col min="10501" max="10501" width="11.125" style="28" customWidth="1"/>
    <col min="10502" max="10502" width="5.25" style="28" customWidth="1"/>
    <col min="10503" max="10504" width="11.125" style="28" customWidth="1"/>
    <col min="10505" max="10506" width="9" style="28"/>
    <col min="10507" max="10507" width="18.875" style="28" customWidth="1"/>
    <col min="10508" max="10508" width="14.375" style="28" customWidth="1"/>
    <col min="10509" max="10751" width="9" style="28"/>
    <col min="10752" max="10752" width="4.25" style="28" customWidth="1"/>
    <col min="10753" max="10753" width="43.75" style="28" customWidth="1"/>
    <col min="10754" max="10755" width="25" style="28" customWidth="1"/>
    <col min="10756" max="10756" width="4.375" style="28" customWidth="1"/>
    <col min="10757" max="10757" width="11.125" style="28" customWidth="1"/>
    <col min="10758" max="10758" width="5.25" style="28" customWidth="1"/>
    <col min="10759" max="10760" width="11.125" style="28" customWidth="1"/>
    <col min="10761" max="10762" width="9" style="28"/>
    <col min="10763" max="10763" width="18.875" style="28" customWidth="1"/>
    <col min="10764" max="10764" width="14.375" style="28" customWidth="1"/>
    <col min="10765" max="11007" width="9" style="28"/>
    <col min="11008" max="11008" width="4.25" style="28" customWidth="1"/>
    <col min="11009" max="11009" width="43.75" style="28" customWidth="1"/>
    <col min="11010" max="11011" width="25" style="28" customWidth="1"/>
    <col min="11012" max="11012" width="4.375" style="28" customWidth="1"/>
    <col min="11013" max="11013" width="11.125" style="28" customWidth="1"/>
    <col min="11014" max="11014" width="5.25" style="28" customWidth="1"/>
    <col min="11015" max="11016" width="11.125" style="28" customWidth="1"/>
    <col min="11017" max="11018" width="9" style="28"/>
    <col min="11019" max="11019" width="18.875" style="28" customWidth="1"/>
    <col min="11020" max="11020" width="14.375" style="28" customWidth="1"/>
    <col min="11021" max="11263" width="9" style="28"/>
    <col min="11264" max="11264" width="4.25" style="28" customWidth="1"/>
    <col min="11265" max="11265" width="43.75" style="28" customWidth="1"/>
    <col min="11266" max="11267" width="25" style="28" customWidth="1"/>
    <col min="11268" max="11268" width="4.375" style="28" customWidth="1"/>
    <col min="11269" max="11269" width="11.125" style="28" customWidth="1"/>
    <col min="11270" max="11270" width="5.25" style="28" customWidth="1"/>
    <col min="11271" max="11272" width="11.125" style="28" customWidth="1"/>
    <col min="11273" max="11274" width="9" style="28"/>
    <col min="11275" max="11275" width="18.875" style="28" customWidth="1"/>
    <col min="11276" max="11276" width="14.375" style="28" customWidth="1"/>
    <col min="11277" max="11519" width="9" style="28"/>
    <col min="11520" max="11520" width="4.25" style="28" customWidth="1"/>
    <col min="11521" max="11521" width="43.75" style="28" customWidth="1"/>
    <col min="11522" max="11523" width="25" style="28" customWidth="1"/>
    <col min="11524" max="11524" width="4.375" style="28" customWidth="1"/>
    <col min="11525" max="11525" width="11.125" style="28" customWidth="1"/>
    <col min="11526" max="11526" width="5.25" style="28" customWidth="1"/>
    <col min="11527" max="11528" width="11.125" style="28" customWidth="1"/>
    <col min="11529" max="11530" width="9" style="28"/>
    <col min="11531" max="11531" width="18.875" style="28" customWidth="1"/>
    <col min="11532" max="11532" width="14.375" style="28" customWidth="1"/>
    <col min="11533" max="11775" width="9" style="28"/>
    <col min="11776" max="11776" width="4.25" style="28" customWidth="1"/>
    <col min="11777" max="11777" width="43.75" style="28" customWidth="1"/>
    <col min="11778" max="11779" width="25" style="28" customWidth="1"/>
    <col min="11780" max="11780" width="4.375" style="28" customWidth="1"/>
    <col min="11781" max="11781" width="11.125" style="28" customWidth="1"/>
    <col min="11782" max="11782" width="5.25" style="28" customWidth="1"/>
    <col min="11783" max="11784" width="11.125" style="28" customWidth="1"/>
    <col min="11785" max="11786" width="9" style="28"/>
    <col min="11787" max="11787" width="18.875" style="28" customWidth="1"/>
    <col min="11788" max="11788" width="14.375" style="28" customWidth="1"/>
    <col min="11789" max="12031" width="9" style="28"/>
    <col min="12032" max="12032" width="4.25" style="28" customWidth="1"/>
    <col min="12033" max="12033" width="43.75" style="28" customWidth="1"/>
    <col min="12034" max="12035" width="25" style="28" customWidth="1"/>
    <col min="12036" max="12036" width="4.375" style="28" customWidth="1"/>
    <col min="12037" max="12037" width="11.125" style="28" customWidth="1"/>
    <col min="12038" max="12038" width="5.25" style="28" customWidth="1"/>
    <col min="12039" max="12040" width="11.125" style="28" customWidth="1"/>
    <col min="12041" max="12042" width="9" style="28"/>
    <col min="12043" max="12043" width="18.875" style="28" customWidth="1"/>
    <col min="12044" max="12044" width="14.375" style="28" customWidth="1"/>
    <col min="12045" max="12287" width="9" style="28"/>
    <col min="12288" max="12288" width="4.25" style="28" customWidth="1"/>
    <col min="12289" max="12289" width="43.75" style="28" customWidth="1"/>
    <col min="12290" max="12291" width="25" style="28" customWidth="1"/>
    <col min="12292" max="12292" width="4.375" style="28" customWidth="1"/>
    <col min="12293" max="12293" width="11.125" style="28" customWidth="1"/>
    <col min="12294" max="12294" width="5.25" style="28" customWidth="1"/>
    <col min="12295" max="12296" width="11.125" style="28" customWidth="1"/>
    <col min="12297" max="12298" width="9" style="28"/>
    <col min="12299" max="12299" width="18.875" style="28" customWidth="1"/>
    <col min="12300" max="12300" width="14.375" style="28" customWidth="1"/>
    <col min="12301" max="12543" width="9" style="28"/>
    <col min="12544" max="12544" width="4.25" style="28" customWidth="1"/>
    <col min="12545" max="12545" width="43.75" style="28" customWidth="1"/>
    <col min="12546" max="12547" width="25" style="28" customWidth="1"/>
    <col min="12548" max="12548" width="4.375" style="28" customWidth="1"/>
    <col min="12549" max="12549" width="11.125" style="28" customWidth="1"/>
    <col min="12550" max="12550" width="5.25" style="28" customWidth="1"/>
    <col min="12551" max="12552" width="11.125" style="28" customWidth="1"/>
    <col min="12553" max="12554" width="9" style="28"/>
    <col min="12555" max="12555" width="18.875" style="28" customWidth="1"/>
    <col min="12556" max="12556" width="14.375" style="28" customWidth="1"/>
    <col min="12557" max="12799" width="9" style="28"/>
    <col min="12800" max="12800" width="4.25" style="28" customWidth="1"/>
    <col min="12801" max="12801" width="43.75" style="28" customWidth="1"/>
    <col min="12802" max="12803" width="25" style="28" customWidth="1"/>
    <col min="12804" max="12804" width="4.375" style="28" customWidth="1"/>
    <col min="12805" max="12805" width="11.125" style="28" customWidth="1"/>
    <col min="12806" max="12806" width="5.25" style="28" customWidth="1"/>
    <col min="12807" max="12808" width="11.125" style="28" customWidth="1"/>
    <col min="12809" max="12810" width="9" style="28"/>
    <col min="12811" max="12811" width="18.875" style="28" customWidth="1"/>
    <col min="12812" max="12812" width="14.375" style="28" customWidth="1"/>
    <col min="12813" max="13055" width="9" style="28"/>
    <col min="13056" max="13056" width="4.25" style="28" customWidth="1"/>
    <col min="13057" max="13057" width="43.75" style="28" customWidth="1"/>
    <col min="13058" max="13059" width="25" style="28" customWidth="1"/>
    <col min="13060" max="13060" width="4.375" style="28" customWidth="1"/>
    <col min="13061" max="13061" width="11.125" style="28" customWidth="1"/>
    <col min="13062" max="13062" width="5.25" style="28" customWidth="1"/>
    <col min="13063" max="13064" width="11.125" style="28" customWidth="1"/>
    <col min="13065" max="13066" width="9" style="28"/>
    <col min="13067" max="13067" width="18.875" style="28" customWidth="1"/>
    <col min="13068" max="13068" width="14.375" style="28" customWidth="1"/>
    <col min="13069" max="13311" width="9" style="28"/>
    <col min="13312" max="13312" width="4.25" style="28" customWidth="1"/>
    <col min="13313" max="13313" width="43.75" style="28" customWidth="1"/>
    <col min="13314" max="13315" width="25" style="28" customWidth="1"/>
    <col min="13316" max="13316" width="4.375" style="28" customWidth="1"/>
    <col min="13317" max="13317" width="11.125" style="28" customWidth="1"/>
    <col min="13318" max="13318" width="5.25" style="28" customWidth="1"/>
    <col min="13319" max="13320" width="11.125" style="28" customWidth="1"/>
    <col min="13321" max="13322" width="9" style="28"/>
    <col min="13323" max="13323" width="18.875" style="28" customWidth="1"/>
    <col min="13324" max="13324" width="14.375" style="28" customWidth="1"/>
    <col min="13325" max="13567" width="9" style="28"/>
    <col min="13568" max="13568" width="4.25" style="28" customWidth="1"/>
    <col min="13569" max="13569" width="43.75" style="28" customWidth="1"/>
    <col min="13570" max="13571" width="25" style="28" customWidth="1"/>
    <col min="13572" max="13572" width="4.375" style="28" customWidth="1"/>
    <col min="13573" max="13573" width="11.125" style="28" customWidth="1"/>
    <col min="13574" max="13574" width="5.25" style="28" customWidth="1"/>
    <col min="13575" max="13576" width="11.125" style="28" customWidth="1"/>
    <col min="13577" max="13578" width="9" style="28"/>
    <col min="13579" max="13579" width="18.875" style="28" customWidth="1"/>
    <col min="13580" max="13580" width="14.375" style="28" customWidth="1"/>
    <col min="13581" max="13823" width="9" style="28"/>
    <col min="13824" max="13824" width="4.25" style="28" customWidth="1"/>
    <col min="13825" max="13825" width="43.75" style="28" customWidth="1"/>
    <col min="13826" max="13827" width="25" style="28" customWidth="1"/>
    <col min="13828" max="13828" width="4.375" style="28" customWidth="1"/>
    <col min="13829" max="13829" width="11.125" style="28" customWidth="1"/>
    <col min="13830" max="13830" width="5.25" style="28" customWidth="1"/>
    <col min="13831" max="13832" width="11.125" style="28" customWidth="1"/>
    <col min="13833" max="13834" width="9" style="28"/>
    <col min="13835" max="13835" width="18.875" style="28" customWidth="1"/>
    <col min="13836" max="13836" width="14.375" style="28" customWidth="1"/>
    <col min="13837" max="14079" width="9" style="28"/>
    <col min="14080" max="14080" width="4.25" style="28" customWidth="1"/>
    <col min="14081" max="14081" width="43.75" style="28" customWidth="1"/>
    <col min="14082" max="14083" width="25" style="28" customWidth="1"/>
    <col min="14084" max="14084" width="4.375" style="28" customWidth="1"/>
    <col min="14085" max="14085" width="11.125" style="28" customWidth="1"/>
    <col min="14086" max="14086" width="5.25" style="28" customWidth="1"/>
    <col min="14087" max="14088" width="11.125" style="28" customWidth="1"/>
    <col min="14089" max="14090" width="9" style="28"/>
    <col min="14091" max="14091" width="18.875" style="28" customWidth="1"/>
    <col min="14092" max="14092" width="14.375" style="28" customWidth="1"/>
    <col min="14093" max="14335" width="9" style="28"/>
    <col min="14336" max="14336" width="4.25" style="28" customWidth="1"/>
    <col min="14337" max="14337" width="43.75" style="28" customWidth="1"/>
    <col min="14338" max="14339" width="25" style="28" customWidth="1"/>
    <col min="14340" max="14340" width="4.375" style="28" customWidth="1"/>
    <col min="14341" max="14341" width="11.125" style="28" customWidth="1"/>
    <col min="14342" max="14342" width="5.25" style="28" customWidth="1"/>
    <col min="14343" max="14344" width="11.125" style="28" customWidth="1"/>
    <col min="14345" max="14346" width="9" style="28"/>
    <col min="14347" max="14347" width="18.875" style="28" customWidth="1"/>
    <col min="14348" max="14348" width="14.375" style="28" customWidth="1"/>
    <col min="14349" max="14591" width="9" style="28"/>
    <col min="14592" max="14592" width="4.25" style="28" customWidth="1"/>
    <col min="14593" max="14593" width="43.75" style="28" customWidth="1"/>
    <col min="14594" max="14595" width="25" style="28" customWidth="1"/>
    <col min="14596" max="14596" width="4.375" style="28" customWidth="1"/>
    <col min="14597" max="14597" width="11.125" style="28" customWidth="1"/>
    <col min="14598" max="14598" width="5.25" style="28" customWidth="1"/>
    <col min="14599" max="14600" width="11.125" style="28" customWidth="1"/>
    <col min="14601" max="14602" width="9" style="28"/>
    <col min="14603" max="14603" width="18.875" style="28" customWidth="1"/>
    <col min="14604" max="14604" width="14.375" style="28" customWidth="1"/>
    <col min="14605" max="14847" width="9" style="28"/>
    <col min="14848" max="14848" width="4.25" style="28" customWidth="1"/>
    <col min="14849" max="14849" width="43.75" style="28" customWidth="1"/>
    <col min="14850" max="14851" width="25" style="28" customWidth="1"/>
    <col min="14852" max="14852" width="4.375" style="28" customWidth="1"/>
    <col min="14853" max="14853" width="11.125" style="28" customWidth="1"/>
    <col min="14854" max="14854" width="5.25" style="28" customWidth="1"/>
    <col min="14855" max="14856" width="11.125" style="28" customWidth="1"/>
    <col min="14857" max="14858" width="9" style="28"/>
    <col min="14859" max="14859" width="18.875" style="28" customWidth="1"/>
    <col min="14860" max="14860" width="14.375" style="28" customWidth="1"/>
    <col min="14861" max="15103" width="9" style="28"/>
    <col min="15104" max="15104" width="4.25" style="28" customWidth="1"/>
    <col min="15105" max="15105" width="43.75" style="28" customWidth="1"/>
    <col min="15106" max="15107" width="25" style="28" customWidth="1"/>
    <col min="15108" max="15108" width="4.375" style="28" customWidth="1"/>
    <col min="15109" max="15109" width="11.125" style="28" customWidth="1"/>
    <col min="15110" max="15110" width="5.25" style="28" customWidth="1"/>
    <col min="15111" max="15112" width="11.125" style="28" customWidth="1"/>
    <col min="15113" max="15114" width="9" style="28"/>
    <col min="15115" max="15115" width="18.875" style="28" customWidth="1"/>
    <col min="15116" max="15116" width="14.375" style="28" customWidth="1"/>
    <col min="15117" max="15359" width="9" style="28"/>
    <col min="15360" max="15360" width="4.25" style="28" customWidth="1"/>
    <col min="15361" max="15361" width="43.75" style="28" customWidth="1"/>
    <col min="15362" max="15363" width="25" style="28" customWidth="1"/>
    <col min="15364" max="15364" width="4.375" style="28" customWidth="1"/>
    <col min="15365" max="15365" width="11.125" style="28" customWidth="1"/>
    <col min="15366" max="15366" width="5.25" style="28" customWidth="1"/>
    <col min="15367" max="15368" width="11.125" style="28" customWidth="1"/>
    <col min="15369" max="15370" width="9" style="28"/>
    <col min="15371" max="15371" width="18.875" style="28" customWidth="1"/>
    <col min="15372" max="15372" width="14.375" style="28" customWidth="1"/>
    <col min="15373" max="15615" width="9" style="28"/>
    <col min="15616" max="15616" width="4.25" style="28" customWidth="1"/>
    <col min="15617" max="15617" width="43.75" style="28" customWidth="1"/>
    <col min="15618" max="15619" width="25" style="28" customWidth="1"/>
    <col min="15620" max="15620" width="4.375" style="28" customWidth="1"/>
    <col min="15621" max="15621" width="11.125" style="28" customWidth="1"/>
    <col min="15622" max="15622" width="5.25" style="28" customWidth="1"/>
    <col min="15623" max="15624" width="11.125" style="28" customWidth="1"/>
    <col min="15625" max="15626" width="9" style="28"/>
    <col min="15627" max="15627" width="18.875" style="28" customWidth="1"/>
    <col min="15628" max="15628" width="14.375" style="28" customWidth="1"/>
    <col min="15629" max="15871" width="9" style="28"/>
    <col min="15872" max="15872" width="4.25" style="28" customWidth="1"/>
    <col min="15873" max="15873" width="43.75" style="28" customWidth="1"/>
    <col min="15874" max="15875" width="25" style="28" customWidth="1"/>
    <col min="15876" max="15876" width="4.375" style="28" customWidth="1"/>
    <col min="15877" max="15877" width="11.125" style="28" customWidth="1"/>
    <col min="15878" max="15878" width="5.25" style="28" customWidth="1"/>
    <col min="15879" max="15880" width="11.125" style="28" customWidth="1"/>
    <col min="15881" max="15882" width="9" style="28"/>
    <col min="15883" max="15883" width="18.875" style="28" customWidth="1"/>
    <col min="15884" max="15884" width="14.375" style="28" customWidth="1"/>
    <col min="15885" max="16127" width="9" style="28"/>
    <col min="16128" max="16128" width="4.25" style="28" customWidth="1"/>
    <col min="16129" max="16129" width="43.75" style="28" customWidth="1"/>
    <col min="16130" max="16131" width="25" style="28" customWidth="1"/>
    <col min="16132" max="16132" width="4.375" style="28" customWidth="1"/>
    <col min="16133" max="16133" width="11.125" style="28" customWidth="1"/>
    <col min="16134" max="16134" width="5.25" style="28" customWidth="1"/>
    <col min="16135" max="16136" width="11.125" style="28" customWidth="1"/>
    <col min="16137" max="16138" width="9" style="28"/>
    <col min="16139" max="16139" width="18.875" style="28" customWidth="1"/>
    <col min="16140" max="16140" width="14.375" style="28" customWidth="1"/>
    <col min="16141" max="16384" width="9" style="28"/>
  </cols>
  <sheetData>
    <row r="86" spans="1:2" ht="24" customHeight="1">
      <c r="A86" s="44"/>
      <c r="B86" s="27"/>
    </row>
    <row r="87" spans="1:2" ht="18" customHeight="1">
      <c r="A87" s="47"/>
      <c r="B87" s="27"/>
    </row>
    <row r="88" spans="1:2" ht="20.100000000000001" customHeight="1"/>
    <row r="89" spans="1:2" ht="20.100000000000001" customHeight="1"/>
    <row r="90" spans="1:2" ht="18.75" customHeight="1"/>
    <row r="91" spans="1:2" ht="15.75" customHeight="1"/>
    <row r="92" spans="1:2" ht="14.25" customHeight="1">
      <c r="A92" s="586" t="s">
        <v>99</v>
      </c>
      <c r="B92" s="586">
        <v>3</v>
      </c>
    </row>
    <row r="93" spans="1:2" ht="15" customHeight="1">
      <c r="A93" s="586" t="s">
        <v>100</v>
      </c>
      <c r="B93" s="586">
        <v>25</v>
      </c>
    </row>
    <row r="94" spans="1:2">
      <c r="A94" s="586" t="s">
        <v>101</v>
      </c>
      <c r="B94" s="586">
        <v>13</v>
      </c>
    </row>
    <row r="95" spans="1:2" ht="15" customHeight="1">
      <c r="A95" s="586" t="s">
        <v>102</v>
      </c>
      <c r="B95" s="586">
        <v>12</v>
      </c>
    </row>
    <row r="96" spans="1:2" ht="15" customHeight="1">
      <c r="A96" s="586" t="s">
        <v>103</v>
      </c>
      <c r="B96" s="586">
        <v>4</v>
      </c>
    </row>
    <row r="97" spans="1:2" ht="15" customHeight="1">
      <c r="A97" s="586" t="s">
        <v>104</v>
      </c>
      <c r="B97" s="586">
        <v>2</v>
      </c>
    </row>
    <row r="98" spans="1:2" ht="15" customHeight="1">
      <c r="A98" s="586" t="s">
        <v>105</v>
      </c>
      <c r="B98" s="586">
        <v>1</v>
      </c>
    </row>
    <row r="99" spans="1:2" ht="15" customHeight="1">
      <c r="A99" s="586" t="s">
        <v>106</v>
      </c>
      <c r="B99" s="586">
        <v>5</v>
      </c>
    </row>
    <row r="100" spans="1:2" ht="15" customHeight="1">
      <c r="A100" s="586" t="s">
        <v>107</v>
      </c>
      <c r="B100" s="586">
        <v>3</v>
      </c>
    </row>
    <row r="101" spans="1:2" ht="15" customHeight="1">
      <c r="A101" s="586" t="s">
        <v>108</v>
      </c>
      <c r="B101" s="586">
        <v>5</v>
      </c>
    </row>
    <row r="102" spans="1:2" ht="14.25" customHeight="1">
      <c r="A102" s="586" t="s">
        <v>109</v>
      </c>
      <c r="B102" s="586">
        <v>6</v>
      </c>
    </row>
    <row r="103" spans="1:2" ht="15.75" customHeight="1">
      <c r="A103" s="586" t="s">
        <v>110</v>
      </c>
      <c r="B103" s="586">
        <v>4</v>
      </c>
    </row>
    <row r="104" spans="1:2" ht="15" customHeight="1">
      <c r="A104" s="586" t="s">
        <v>111</v>
      </c>
      <c r="B104" s="586">
        <v>3</v>
      </c>
    </row>
    <row r="105" spans="1:2" ht="15" customHeight="1">
      <c r="A105" s="586" t="s">
        <v>112</v>
      </c>
      <c r="B105" s="586">
        <v>7</v>
      </c>
    </row>
    <row r="106" spans="1:2" ht="15" customHeight="1">
      <c r="A106" s="586" t="s">
        <v>113</v>
      </c>
      <c r="B106" s="586">
        <v>11</v>
      </c>
    </row>
    <row r="107" spans="1:2" ht="15" customHeight="1">
      <c r="A107" s="586"/>
      <c r="B107" s="586"/>
    </row>
    <row r="108" spans="1:2" ht="15" customHeight="1">
      <c r="A108" s="586" t="s">
        <v>114</v>
      </c>
      <c r="B108" s="586">
        <v>1</v>
      </c>
    </row>
    <row r="109" spans="1:2" ht="15" customHeight="1">
      <c r="A109" s="586" t="s">
        <v>115</v>
      </c>
      <c r="B109" s="586">
        <v>1</v>
      </c>
    </row>
    <row r="110" spans="1:2" s="48" customFormat="1" ht="15.75" customHeight="1">
      <c r="A110" s="587" t="s">
        <v>116</v>
      </c>
      <c r="B110" s="587">
        <v>12</v>
      </c>
    </row>
    <row r="111" spans="1:2" ht="15" customHeight="1">
      <c r="A111" s="586" t="s">
        <v>117</v>
      </c>
      <c r="B111" s="586">
        <v>9</v>
      </c>
    </row>
    <row r="112" spans="1:2" ht="15" customHeight="1">
      <c r="A112" s="586" t="s">
        <v>118</v>
      </c>
      <c r="B112" s="586">
        <v>29</v>
      </c>
    </row>
    <row r="113" spans="1:2" s="48" customFormat="1" ht="15" customHeight="1">
      <c r="A113" s="587" t="s">
        <v>119</v>
      </c>
      <c r="B113" s="587">
        <v>7</v>
      </c>
    </row>
    <row r="114" spans="1:2" ht="15" customHeight="1">
      <c r="A114" s="586" t="s">
        <v>120</v>
      </c>
      <c r="B114" s="586">
        <v>9</v>
      </c>
    </row>
    <row r="115" spans="1:2" ht="15" customHeight="1">
      <c r="A115" s="586" t="s">
        <v>121</v>
      </c>
      <c r="B115" s="586">
        <v>19</v>
      </c>
    </row>
    <row r="116" spans="1:2" ht="15" customHeight="1">
      <c r="A116" s="586" t="s">
        <v>122</v>
      </c>
      <c r="B116" s="586">
        <v>13</v>
      </c>
    </row>
    <row r="117" spans="1:2" ht="15" customHeight="1">
      <c r="A117" s="586" t="s">
        <v>123</v>
      </c>
      <c r="B117" s="586">
        <v>7</v>
      </c>
    </row>
    <row r="118" spans="1:2" ht="15" customHeight="1">
      <c r="A118" s="586" t="s">
        <v>124</v>
      </c>
      <c r="B118" s="586">
        <v>12</v>
      </c>
    </row>
    <row r="119" spans="1:2" ht="15" customHeight="1">
      <c r="A119" s="586" t="s">
        <v>125</v>
      </c>
      <c r="B119" s="586">
        <v>23</v>
      </c>
    </row>
    <row r="120" spans="1:2" ht="15" customHeight="1">
      <c r="A120" s="586" t="s">
        <v>126</v>
      </c>
      <c r="B120" s="586">
        <v>35</v>
      </c>
    </row>
    <row r="121" spans="1:2" ht="15" customHeight="1">
      <c r="A121" s="586" t="s">
        <v>127</v>
      </c>
      <c r="B121" s="586">
        <v>60</v>
      </c>
    </row>
    <row r="122" spans="1:2" ht="15" customHeight="1">
      <c r="A122" s="586" t="s">
        <v>128</v>
      </c>
      <c r="B122" s="586">
        <v>55</v>
      </c>
    </row>
    <row r="123" spans="1:2" ht="15" customHeight="1">
      <c r="A123" s="586" t="s">
        <v>129</v>
      </c>
      <c r="B123" s="586">
        <v>12</v>
      </c>
    </row>
    <row r="124" spans="1:2" ht="15" customHeight="1">
      <c r="A124" s="586" t="s">
        <v>130</v>
      </c>
      <c r="B124" s="586">
        <v>20</v>
      </c>
    </row>
    <row r="125" spans="1:2" ht="15" customHeight="1">
      <c r="A125" s="586" t="s">
        <v>131</v>
      </c>
      <c r="B125" s="586">
        <v>15</v>
      </c>
    </row>
    <row r="126" spans="1:2" ht="15" customHeight="1">
      <c r="A126" s="586" t="s">
        <v>132</v>
      </c>
      <c r="B126" s="586">
        <v>2</v>
      </c>
    </row>
    <row r="127" spans="1:2" ht="15" customHeight="1">
      <c r="A127" s="586" t="s">
        <v>133</v>
      </c>
      <c r="B127" s="586">
        <v>40</v>
      </c>
    </row>
    <row r="128" spans="1:2" ht="14.25" customHeight="1">
      <c r="A128" s="586" t="s">
        <v>134</v>
      </c>
      <c r="B128" s="586">
        <v>24</v>
      </c>
    </row>
    <row r="129" spans="1:3" ht="14.25" customHeight="1">
      <c r="A129" s="586" t="s">
        <v>135</v>
      </c>
      <c r="B129" s="586">
        <v>39</v>
      </c>
    </row>
    <row r="130" spans="1:3" ht="15" customHeight="1">
      <c r="A130" s="586" t="s">
        <v>136</v>
      </c>
      <c r="B130" s="586">
        <v>11</v>
      </c>
      <c r="C130" s="48"/>
    </row>
    <row r="131" spans="1:3" ht="14.25" customHeight="1">
      <c r="A131" s="586" t="s">
        <v>137</v>
      </c>
      <c r="B131" s="586">
        <v>15</v>
      </c>
    </row>
    <row r="132" spans="1:3" ht="15" customHeight="1">
      <c r="A132" s="586" t="s">
        <v>138</v>
      </c>
      <c r="B132" s="586">
        <v>16</v>
      </c>
    </row>
    <row r="133" spans="1:3" ht="14.25" customHeight="1">
      <c r="A133" s="586" t="s">
        <v>139</v>
      </c>
      <c r="B133" s="586">
        <v>55</v>
      </c>
    </row>
    <row r="134" spans="1:3" ht="15" customHeight="1">
      <c r="A134" s="586" t="s">
        <v>140</v>
      </c>
      <c r="B134" s="586">
        <v>10</v>
      </c>
    </row>
    <row r="135" spans="1:3" ht="15" customHeight="1">
      <c r="A135" s="586" t="s">
        <v>141</v>
      </c>
      <c r="B135" s="586">
        <v>4</v>
      </c>
    </row>
    <row r="136" spans="1:3" ht="13.5" customHeight="1">
      <c r="A136" s="586" t="s">
        <v>142</v>
      </c>
      <c r="B136" s="586">
        <v>1</v>
      </c>
    </row>
    <row r="137" spans="1:3" ht="13.5" customHeight="1">
      <c r="B137" s="48"/>
    </row>
  </sheetData>
  <phoneticPr fontId="1"/>
  <pageMargins left="0.51181102362204722" right="0.47244094488188981" top="0.86614173228346458" bottom="1.2204724409448819" header="0.23622047244094491" footer="0.59055118110236227"/>
  <pageSetup paperSize="9" scale="77" orientation="portrait" r:id="rId1"/>
  <headerFooter alignWithMargins="0">
    <oddFooter>&amp;C9</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R33"/>
  <sheetViews>
    <sheetView view="pageBreakPreview" zoomScaleNormal="100" zoomScaleSheetLayoutView="100" workbookViewId="0">
      <selection activeCell="C66" sqref="C66"/>
    </sheetView>
  </sheetViews>
  <sheetFormatPr defaultColWidth="8.75" defaultRowHeight="12"/>
  <cols>
    <col min="1" max="1" width="2.75" style="41" customWidth="1"/>
    <col min="2" max="2" width="11.375" style="41" customWidth="1"/>
    <col min="3" max="3" width="3" style="41" customWidth="1"/>
    <col min="4" max="15" width="5.75" style="28" customWidth="1"/>
    <col min="16" max="16" width="3.125" style="28" customWidth="1"/>
    <col min="17" max="17" width="10.875" style="28" customWidth="1"/>
    <col min="18" max="18" width="10.75" style="28" customWidth="1"/>
    <col min="19" max="256" width="8.75" style="28"/>
    <col min="257" max="257" width="2.75" style="28" customWidth="1"/>
    <col min="258" max="258" width="8.75" style="28" customWidth="1"/>
    <col min="259" max="259" width="3" style="28" customWidth="1"/>
    <col min="260" max="271" width="5.875" style="28" customWidth="1"/>
    <col min="272" max="272" width="0" style="28" hidden="1" customWidth="1"/>
    <col min="273" max="273" width="10.875" style="28" customWidth="1"/>
    <col min="274" max="274" width="10.75" style="28" customWidth="1"/>
    <col min="275" max="512" width="8.75" style="28"/>
    <col min="513" max="513" width="2.75" style="28" customWidth="1"/>
    <col min="514" max="514" width="8.75" style="28" customWidth="1"/>
    <col min="515" max="515" width="3" style="28" customWidth="1"/>
    <col min="516" max="527" width="5.875" style="28" customWidth="1"/>
    <col min="528" max="528" width="0" style="28" hidden="1" customWidth="1"/>
    <col min="529" max="529" width="10.875" style="28" customWidth="1"/>
    <col min="530" max="530" width="10.75" style="28" customWidth="1"/>
    <col min="531" max="768" width="8.75" style="28"/>
    <col min="769" max="769" width="2.75" style="28" customWidth="1"/>
    <col min="770" max="770" width="8.75" style="28" customWidth="1"/>
    <col min="771" max="771" width="3" style="28" customWidth="1"/>
    <col min="772" max="783" width="5.875" style="28" customWidth="1"/>
    <col min="784" max="784" width="0" style="28" hidden="1" customWidth="1"/>
    <col min="785" max="785" width="10.875" style="28" customWidth="1"/>
    <col min="786" max="786" width="10.75" style="28" customWidth="1"/>
    <col min="787" max="1024" width="8.75" style="28"/>
    <col min="1025" max="1025" width="2.75" style="28" customWidth="1"/>
    <col min="1026" max="1026" width="8.75" style="28" customWidth="1"/>
    <col min="1027" max="1027" width="3" style="28" customWidth="1"/>
    <col min="1028" max="1039" width="5.875" style="28" customWidth="1"/>
    <col min="1040" max="1040" width="0" style="28" hidden="1" customWidth="1"/>
    <col min="1041" max="1041" width="10.875" style="28" customWidth="1"/>
    <col min="1042" max="1042" width="10.75" style="28" customWidth="1"/>
    <col min="1043" max="1280" width="8.75" style="28"/>
    <col min="1281" max="1281" width="2.75" style="28" customWidth="1"/>
    <col min="1282" max="1282" width="8.75" style="28" customWidth="1"/>
    <col min="1283" max="1283" width="3" style="28" customWidth="1"/>
    <col min="1284" max="1295" width="5.875" style="28" customWidth="1"/>
    <col min="1296" max="1296" width="0" style="28" hidden="1" customWidth="1"/>
    <col min="1297" max="1297" width="10.875" style="28" customWidth="1"/>
    <col min="1298" max="1298" width="10.75" style="28" customWidth="1"/>
    <col min="1299" max="1536" width="8.75" style="28"/>
    <col min="1537" max="1537" width="2.75" style="28" customWidth="1"/>
    <col min="1538" max="1538" width="8.75" style="28" customWidth="1"/>
    <col min="1539" max="1539" width="3" style="28" customWidth="1"/>
    <col min="1540" max="1551" width="5.875" style="28" customWidth="1"/>
    <col min="1552" max="1552" width="0" style="28" hidden="1" customWidth="1"/>
    <col min="1553" max="1553" width="10.875" style="28" customWidth="1"/>
    <col min="1554" max="1554" width="10.75" style="28" customWidth="1"/>
    <col min="1555" max="1792" width="8.75" style="28"/>
    <col min="1793" max="1793" width="2.75" style="28" customWidth="1"/>
    <col min="1794" max="1794" width="8.75" style="28" customWidth="1"/>
    <col min="1795" max="1795" width="3" style="28" customWidth="1"/>
    <col min="1796" max="1807" width="5.875" style="28" customWidth="1"/>
    <col min="1808" max="1808" width="0" style="28" hidden="1" customWidth="1"/>
    <col min="1809" max="1809" width="10.875" style="28" customWidth="1"/>
    <col min="1810" max="1810" width="10.75" style="28" customWidth="1"/>
    <col min="1811" max="2048" width="8.75" style="28"/>
    <col min="2049" max="2049" width="2.75" style="28" customWidth="1"/>
    <col min="2050" max="2050" width="8.75" style="28" customWidth="1"/>
    <col min="2051" max="2051" width="3" style="28" customWidth="1"/>
    <col min="2052" max="2063" width="5.875" style="28" customWidth="1"/>
    <col min="2064" max="2064" width="0" style="28" hidden="1" customWidth="1"/>
    <col min="2065" max="2065" width="10.875" style="28" customWidth="1"/>
    <col min="2066" max="2066" width="10.75" style="28" customWidth="1"/>
    <col min="2067" max="2304" width="8.75" style="28"/>
    <col min="2305" max="2305" width="2.75" style="28" customWidth="1"/>
    <col min="2306" max="2306" width="8.75" style="28" customWidth="1"/>
    <col min="2307" max="2307" width="3" style="28" customWidth="1"/>
    <col min="2308" max="2319" width="5.875" style="28" customWidth="1"/>
    <col min="2320" max="2320" width="0" style="28" hidden="1" customWidth="1"/>
    <col min="2321" max="2321" width="10.875" style="28" customWidth="1"/>
    <col min="2322" max="2322" width="10.75" style="28" customWidth="1"/>
    <col min="2323" max="2560" width="8.75" style="28"/>
    <col min="2561" max="2561" width="2.75" style="28" customWidth="1"/>
    <col min="2562" max="2562" width="8.75" style="28" customWidth="1"/>
    <col min="2563" max="2563" width="3" style="28" customWidth="1"/>
    <col min="2564" max="2575" width="5.875" style="28" customWidth="1"/>
    <col min="2576" max="2576" width="0" style="28" hidden="1" customWidth="1"/>
    <col min="2577" max="2577" width="10.875" style="28" customWidth="1"/>
    <col min="2578" max="2578" width="10.75" style="28" customWidth="1"/>
    <col min="2579" max="2816" width="8.75" style="28"/>
    <col min="2817" max="2817" width="2.75" style="28" customWidth="1"/>
    <col min="2818" max="2818" width="8.75" style="28" customWidth="1"/>
    <col min="2819" max="2819" width="3" style="28" customWidth="1"/>
    <col min="2820" max="2831" width="5.875" style="28" customWidth="1"/>
    <col min="2832" max="2832" width="0" style="28" hidden="1" customWidth="1"/>
    <col min="2833" max="2833" width="10.875" style="28" customWidth="1"/>
    <col min="2834" max="2834" width="10.75" style="28" customWidth="1"/>
    <col min="2835" max="3072" width="8.75" style="28"/>
    <col min="3073" max="3073" width="2.75" style="28" customWidth="1"/>
    <col min="3074" max="3074" width="8.75" style="28" customWidth="1"/>
    <col min="3075" max="3075" width="3" style="28" customWidth="1"/>
    <col min="3076" max="3087" width="5.875" style="28" customWidth="1"/>
    <col min="3088" max="3088" width="0" style="28" hidden="1" customWidth="1"/>
    <col min="3089" max="3089" width="10.875" style="28" customWidth="1"/>
    <col min="3090" max="3090" width="10.75" style="28" customWidth="1"/>
    <col min="3091" max="3328" width="8.75" style="28"/>
    <col min="3329" max="3329" width="2.75" style="28" customWidth="1"/>
    <col min="3330" max="3330" width="8.75" style="28" customWidth="1"/>
    <col min="3331" max="3331" width="3" style="28" customWidth="1"/>
    <col min="3332" max="3343" width="5.875" style="28" customWidth="1"/>
    <col min="3344" max="3344" width="0" style="28" hidden="1" customWidth="1"/>
    <col min="3345" max="3345" width="10.875" style="28" customWidth="1"/>
    <col min="3346" max="3346" width="10.75" style="28" customWidth="1"/>
    <col min="3347" max="3584" width="8.75" style="28"/>
    <col min="3585" max="3585" width="2.75" style="28" customWidth="1"/>
    <col min="3586" max="3586" width="8.75" style="28" customWidth="1"/>
    <col min="3587" max="3587" width="3" style="28" customWidth="1"/>
    <col min="3588" max="3599" width="5.875" style="28" customWidth="1"/>
    <col min="3600" max="3600" width="0" style="28" hidden="1" customWidth="1"/>
    <col min="3601" max="3601" width="10.875" style="28" customWidth="1"/>
    <col min="3602" max="3602" width="10.75" style="28" customWidth="1"/>
    <col min="3603" max="3840" width="8.75" style="28"/>
    <col min="3841" max="3841" width="2.75" style="28" customWidth="1"/>
    <col min="3842" max="3842" width="8.75" style="28" customWidth="1"/>
    <col min="3843" max="3843" width="3" style="28" customWidth="1"/>
    <col min="3844" max="3855" width="5.875" style="28" customWidth="1"/>
    <col min="3856" max="3856" width="0" style="28" hidden="1" customWidth="1"/>
    <col min="3857" max="3857" width="10.875" style="28" customWidth="1"/>
    <col min="3858" max="3858" width="10.75" style="28" customWidth="1"/>
    <col min="3859" max="4096" width="8.75" style="28"/>
    <col min="4097" max="4097" width="2.75" style="28" customWidth="1"/>
    <col min="4098" max="4098" width="8.75" style="28" customWidth="1"/>
    <col min="4099" max="4099" width="3" style="28" customWidth="1"/>
    <col min="4100" max="4111" width="5.875" style="28" customWidth="1"/>
    <col min="4112" max="4112" width="0" style="28" hidden="1" customWidth="1"/>
    <col min="4113" max="4113" width="10.875" style="28" customWidth="1"/>
    <col min="4114" max="4114" width="10.75" style="28" customWidth="1"/>
    <col min="4115" max="4352" width="8.75" style="28"/>
    <col min="4353" max="4353" width="2.75" style="28" customWidth="1"/>
    <col min="4354" max="4354" width="8.75" style="28" customWidth="1"/>
    <col min="4355" max="4355" width="3" style="28" customWidth="1"/>
    <col min="4356" max="4367" width="5.875" style="28" customWidth="1"/>
    <col min="4368" max="4368" width="0" style="28" hidden="1" customWidth="1"/>
    <col min="4369" max="4369" width="10.875" style="28" customWidth="1"/>
    <col min="4370" max="4370" width="10.75" style="28" customWidth="1"/>
    <col min="4371" max="4608" width="8.75" style="28"/>
    <col min="4609" max="4609" width="2.75" style="28" customWidth="1"/>
    <col min="4610" max="4610" width="8.75" style="28" customWidth="1"/>
    <col min="4611" max="4611" width="3" style="28" customWidth="1"/>
    <col min="4612" max="4623" width="5.875" style="28" customWidth="1"/>
    <col min="4624" max="4624" width="0" style="28" hidden="1" customWidth="1"/>
    <col min="4625" max="4625" width="10.875" style="28" customWidth="1"/>
    <col min="4626" max="4626" width="10.75" style="28" customWidth="1"/>
    <col min="4627" max="4864" width="8.75" style="28"/>
    <col min="4865" max="4865" width="2.75" style="28" customWidth="1"/>
    <col min="4866" max="4866" width="8.75" style="28" customWidth="1"/>
    <col min="4867" max="4867" width="3" style="28" customWidth="1"/>
    <col min="4868" max="4879" width="5.875" style="28" customWidth="1"/>
    <col min="4880" max="4880" width="0" style="28" hidden="1" customWidth="1"/>
    <col min="4881" max="4881" width="10.875" style="28" customWidth="1"/>
    <col min="4882" max="4882" width="10.75" style="28" customWidth="1"/>
    <col min="4883" max="5120" width="8.75" style="28"/>
    <col min="5121" max="5121" width="2.75" style="28" customWidth="1"/>
    <col min="5122" max="5122" width="8.75" style="28" customWidth="1"/>
    <col min="5123" max="5123" width="3" style="28" customWidth="1"/>
    <col min="5124" max="5135" width="5.875" style="28" customWidth="1"/>
    <col min="5136" max="5136" width="0" style="28" hidden="1" customWidth="1"/>
    <col min="5137" max="5137" width="10.875" style="28" customWidth="1"/>
    <col min="5138" max="5138" width="10.75" style="28" customWidth="1"/>
    <col min="5139" max="5376" width="8.75" style="28"/>
    <col min="5377" max="5377" width="2.75" style="28" customWidth="1"/>
    <col min="5378" max="5378" width="8.75" style="28" customWidth="1"/>
    <col min="5379" max="5379" width="3" style="28" customWidth="1"/>
    <col min="5380" max="5391" width="5.875" style="28" customWidth="1"/>
    <col min="5392" max="5392" width="0" style="28" hidden="1" customWidth="1"/>
    <col min="5393" max="5393" width="10.875" style="28" customWidth="1"/>
    <col min="5394" max="5394" width="10.75" style="28" customWidth="1"/>
    <col min="5395" max="5632" width="8.75" style="28"/>
    <col min="5633" max="5633" width="2.75" style="28" customWidth="1"/>
    <col min="5634" max="5634" width="8.75" style="28" customWidth="1"/>
    <col min="5635" max="5635" width="3" style="28" customWidth="1"/>
    <col min="5636" max="5647" width="5.875" style="28" customWidth="1"/>
    <col min="5648" max="5648" width="0" style="28" hidden="1" customWidth="1"/>
    <col min="5649" max="5649" width="10.875" style="28" customWidth="1"/>
    <col min="5650" max="5650" width="10.75" style="28" customWidth="1"/>
    <col min="5651" max="5888" width="8.75" style="28"/>
    <col min="5889" max="5889" width="2.75" style="28" customWidth="1"/>
    <col min="5890" max="5890" width="8.75" style="28" customWidth="1"/>
    <col min="5891" max="5891" width="3" style="28" customWidth="1"/>
    <col min="5892" max="5903" width="5.875" style="28" customWidth="1"/>
    <col min="5904" max="5904" width="0" style="28" hidden="1" customWidth="1"/>
    <col min="5905" max="5905" width="10.875" style="28" customWidth="1"/>
    <col min="5906" max="5906" width="10.75" style="28" customWidth="1"/>
    <col min="5907" max="6144" width="8.75" style="28"/>
    <col min="6145" max="6145" width="2.75" style="28" customWidth="1"/>
    <col min="6146" max="6146" width="8.75" style="28" customWidth="1"/>
    <col min="6147" max="6147" width="3" style="28" customWidth="1"/>
    <col min="6148" max="6159" width="5.875" style="28" customWidth="1"/>
    <col min="6160" max="6160" width="0" style="28" hidden="1" customWidth="1"/>
    <col min="6161" max="6161" width="10.875" style="28" customWidth="1"/>
    <col min="6162" max="6162" width="10.75" style="28" customWidth="1"/>
    <col min="6163" max="6400" width="8.75" style="28"/>
    <col min="6401" max="6401" width="2.75" style="28" customWidth="1"/>
    <col min="6402" max="6402" width="8.75" style="28" customWidth="1"/>
    <col min="6403" max="6403" width="3" style="28" customWidth="1"/>
    <col min="6404" max="6415" width="5.875" style="28" customWidth="1"/>
    <col min="6416" max="6416" width="0" style="28" hidden="1" customWidth="1"/>
    <col min="6417" max="6417" width="10.875" style="28" customWidth="1"/>
    <col min="6418" max="6418" width="10.75" style="28" customWidth="1"/>
    <col min="6419" max="6656" width="8.75" style="28"/>
    <col min="6657" max="6657" width="2.75" style="28" customWidth="1"/>
    <col min="6658" max="6658" width="8.75" style="28" customWidth="1"/>
    <col min="6659" max="6659" width="3" style="28" customWidth="1"/>
    <col min="6660" max="6671" width="5.875" style="28" customWidth="1"/>
    <col min="6672" max="6672" width="0" style="28" hidden="1" customWidth="1"/>
    <col min="6673" max="6673" width="10.875" style="28" customWidth="1"/>
    <col min="6674" max="6674" width="10.75" style="28" customWidth="1"/>
    <col min="6675" max="6912" width="8.75" style="28"/>
    <col min="6913" max="6913" width="2.75" style="28" customWidth="1"/>
    <col min="6914" max="6914" width="8.75" style="28" customWidth="1"/>
    <col min="6915" max="6915" width="3" style="28" customWidth="1"/>
    <col min="6916" max="6927" width="5.875" style="28" customWidth="1"/>
    <col min="6928" max="6928" width="0" style="28" hidden="1" customWidth="1"/>
    <col min="6929" max="6929" width="10.875" style="28" customWidth="1"/>
    <col min="6930" max="6930" width="10.75" style="28" customWidth="1"/>
    <col min="6931" max="7168" width="8.75" style="28"/>
    <col min="7169" max="7169" width="2.75" style="28" customWidth="1"/>
    <col min="7170" max="7170" width="8.75" style="28" customWidth="1"/>
    <col min="7171" max="7171" width="3" style="28" customWidth="1"/>
    <col min="7172" max="7183" width="5.875" style="28" customWidth="1"/>
    <col min="7184" max="7184" width="0" style="28" hidden="1" customWidth="1"/>
    <col min="7185" max="7185" width="10.875" style="28" customWidth="1"/>
    <col min="7186" max="7186" width="10.75" style="28" customWidth="1"/>
    <col min="7187" max="7424" width="8.75" style="28"/>
    <col min="7425" max="7425" width="2.75" style="28" customWidth="1"/>
    <col min="7426" max="7426" width="8.75" style="28" customWidth="1"/>
    <col min="7427" max="7427" width="3" style="28" customWidth="1"/>
    <col min="7428" max="7439" width="5.875" style="28" customWidth="1"/>
    <col min="7440" max="7440" width="0" style="28" hidden="1" customWidth="1"/>
    <col min="7441" max="7441" width="10.875" style="28" customWidth="1"/>
    <col min="7442" max="7442" width="10.75" style="28" customWidth="1"/>
    <col min="7443" max="7680" width="8.75" style="28"/>
    <col min="7681" max="7681" width="2.75" style="28" customWidth="1"/>
    <col min="7682" max="7682" width="8.75" style="28" customWidth="1"/>
    <col min="7683" max="7683" width="3" style="28" customWidth="1"/>
    <col min="7684" max="7695" width="5.875" style="28" customWidth="1"/>
    <col min="7696" max="7696" width="0" style="28" hidden="1" customWidth="1"/>
    <col min="7697" max="7697" width="10.875" style="28" customWidth="1"/>
    <col min="7698" max="7698" width="10.75" style="28" customWidth="1"/>
    <col min="7699" max="7936" width="8.75" style="28"/>
    <col min="7937" max="7937" width="2.75" style="28" customWidth="1"/>
    <col min="7938" max="7938" width="8.75" style="28" customWidth="1"/>
    <col min="7939" max="7939" width="3" style="28" customWidth="1"/>
    <col min="7940" max="7951" width="5.875" style="28" customWidth="1"/>
    <col min="7952" max="7952" width="0" style="28" hidden="1" customWidth="1"/>
    <col min="7953" max="7953" width="10.875" style="28" customWidth="1"/>
    <col min="7954" max="7954" width="10.75" style="28" customWidth="1"/>
    <col min="7955" max="8192" width="8.75" style="28"/>
    <col min="8193" max="8193" width="2.75" style="28" customWidth="1"/>
    <col min="8194" max="8194" width="8.75" style="28" customWidth="1"/>
    <col min="8195" max="8195" width="3" style="28" customWidth="1"/>
    <col min="8196" max="8207" width="5.875" style="28" customWidth="1"/>
    <col min="8208" max="8208" width="0" style="28" hidden="1" customWidth="1"/>
    <col min="8209" max="8209" width="10.875" style="28" customWidth="1"/>
    <col min="8210" max="8210" width="10.75" style="28" customWidth="1"/>
    <col min="8211" max="8448" width="8.75" style="28"/>
    <col min="8449" max="8449" width="2.75" style="28" customWidth="1"/>
    <col min="8450" max="8450" width="8.75" style="28" customWidth="1"/>
    <col min="8451" max="8451" width="3" style="28" customWidth="1"/>
    <col min="8452" max="8463" width="5.875" style="28" customWidth="1"/>
    <col min="8464" max="8464" width="0" style="28" hidden="1" customWidth="1"/>
    <col min="8465" max="8465" width="10.875" style="28" customWidth="1"/>
    <col min="8466" max="8466" width="10.75" style="28" customWidth="1"/>
    <col min="8467" max="8704" width="8.75" style="28"/>
    <col min="8705" max="8705" width="2.75" style="28" customWidth="1"/>
    <col min="8706" max="8706" width="8.75" style="28" customWidth="1"/>
    <col min="8707" max="8707" width="3" style="28" customWidth="1"/>
    <col min="8708" max="8719" width="5.875" style="28" customWidth="1"/>
    <col min="8720" max="8720" width="0" style="28" hidden="1" customWidth="1"/>
    <col min="8721" max="8721" width="10.875" style="28" customWidth="1"/>
    <col min="8722" max="8722" width="10.75" style="28" customWidth="1"/>
    <col min="8723" max="8960" width="8.75" style="28"/>
    <col min="8961" max="8961" width="2.75" style="28" customWidth="1"/>
    <col min="8962" max="8962" width="8.75" style="28" customWidth="1"/>
    <col min="8963" max="8963" width="3" style="28" customWidth="1"/>
    <col min="8964" max="8975" width="5.875" style="28" customWidth="1"/>
    <col min="8976" max="8976" width="0" style="28" hidden="1" customWidth="1"/>
    <col min="8977" max="8977" width="10.875" style="28" customWidth="1"/>
    <col min="8978" max="8978" width="10.75" style="28" customWidth="1"/>
    <col min="8979" max="9216" width="8.75" style="28"/>
    <col min="9217" max="9217" width="2.75" style="28" customWidth="1"/>
    <col min="9218" max="9218" width="8.75" style="28" customWidth="1"/>
    <col min="9219" max="9219" width="3" style="28" customWidth="1"/>
    <col min="9220" max="9231" width="5.875" style="28" customWidth="1"/>
    <col min="9232" max="9232" width="0" style="28" hidden="1" customWidth="1"/>
    <col min="9233" max="9233" width="10.875" style="28" customWidth="1"/>
    <col min="9234" max="9234" width="10.75" style="28" customWidth="1"/>
    <col min="9235" max="9472" width="8.75" style="28"/>
    <col min="9473" max="9473" width="2.75" style="28" customWidth="1"/>
    <col min="9474" max="9474" width="8.75" style="28" customWidth="1"/>
    <col min="9475" max="9475" width="3" style="28" customWidth="1"/>
    <col min="9476" max="9487" width="5.875" style="28" customWidth="1"/>
    <col min="9488" max="9488" width="0" style="28" hidden="1" customWidth="1"/>
    <col min="9489" max="9489" width="10.875" style="28" customWidth="1"/>
    <col min="9490" max="9490" width="10.75" style="28" customWidth="1"/>
    <col min="9491" max="9728" width="8.75" style="28"/>
    <col min="9729" max="9729" width="2.75" style="28" customWidth="1"/>
    <col min="9730" max="9730" width="8.75" style="28" customWidth="1"/>
    <col min="9731" max="9731" width="3" style="28" customWidth="1"/>
    <col min="9732" max="9743" width="5.875" style="28" customWidth="1"/>
    <col min="9744" max="9744" width="0" style="28" hidden="1" customWidth="1"/>
    <col min="9745" max="9745" width="10.875" style="28" customWidth="1"/>
    <col min="9746" max="9746" width="10.75" style="28" customWidth="1"/>
    <col min="9747" max="9984" width="8.75" style="28"/>
    <col min="9985" max="9985" width="2.75" style="28" customWidth="1"/>
    <col min="9986" max="9986" width="8.75" style="28" customWidth="1"/>
    <col min="9987" max="9987" width="3" style="28" customWidth="1"/>
    <col min="9988" max="9999" width="5.875" style="28" customWidth="1"/>
    <col min="10000" max="10000" width="0" style="28" hidden="1" customWidth="1"/>
    <col min="10001" max="10001" width="10.875" style="28" customWidth="1"/>
    <col min="10002" max="10002" width="10.75" style="28" customWidth="1"/>
    <col min="10003" max="10240" width="8.75" style="28"/>
    <col min="10241" max="10241" width="2.75" style="28" customWidth="1"/>
    <col min="10242" max="10242" width="8.75" style="28" customWidth="1"/>
    <col min="10243" max="10243" width="3" style="28" customWidth="1"/>
    <col min="10244" max="10255" width="5.875" style="28" customWidth="1"/>
    <col min="10256" max="10256" width="0" style="28" hidden="1" customWidth="1"/>
    <col min="10257" max="10257" width="10.875" style="28" customWidth="1"/>
    <col min="10258" max="10258" width="10.75" style="28" customWidth="1"/>
    <col min="10259" max="10496" width="8.75" style="28"/>
    <col min="10497" max="10497" width="2.75" style="28" customWidth="1"/>
    <col min="10498" max="10498" width="8.75" style="28" customWidth="1"/>
    <col min="10499" max="10499" width="3" style="28" customWidth="1"/>
    <col min="10500" max="10511" width="5.875" style="28" customWidth="1"/>
    <col min="10512" max="10512" width="0" style="28" hidden="1" customWidth="1"/>
    <col min="10513" max="10513" width="10.875" style="28" customWidth="1"/>
    <col min="10514" max="10514" width="10.75" style="28" customWidth="1"/>
    <col min="10515" max="10752" width="8.75" style="28"/>
    <col min="10753" max="10753" width="2.75" style="28" customWidth="1"/>
    <col min="10754" max="10754" width="8.75" style="28" customWidth="1"/>
    <col min="10755" max="10755" width="3" style="28" customWidth="1"/>
    <col min="10756" max="10767" width="5.875" style="28" customWidth="1"/>
    <col min="10768" max="10768" width="0" style="28" hidden="1" customWidth="1"/>
    <col min="10769" max="10769" width="10.875" style="28" customWidth="1"/>
    <col min="10770" max="10770" width="10.75" style="28" customWidth="1"/>
    <col min="10771" max="11008" width="8.75" style="28"/>
    <col min="11009" max="11009" width="2.75" style="28" customWidth="1"/>
    <col min="11010" max="11010" width="8.75" style="28" customWidth="1"/>
    <col min="11011" max="11011" width="3" style="28" customWidth="1"/>
    <col min="11012" max="11023" width="5.875" style="28" customWidth="1"/>
    <col min="11024" max="11024" width="0" style="28" hidden="1" customWidth="1"/>
    <col min="11025" max="11025" width="10.875" style="28" customWidth="1"/>
    <col min="11026" max="11026" width="10.75" style="28" customWidth="1"/>
    <col min="11027" max="11264" width="8.75" style="28"/>
    <col min="11265" max="11265" width="2.75" style="28" customWidth="1"/>
    <col min="11266" max="11266" width="8.75" style="28" customWidth="1"/>
    <col min="11267" max="11267" width="3" style="28" customWidth="1"/>
    <col min="11268" max="11279" width="5.875" style="28" customWidth="1"/>
    <col min="11280" max="11280" width="0" style="28" hidden="1" customWidth="1"/>
    <col min="11281" max="11281" width="10.875" style="28" customWidth="1"/>
    <col min="11282" max="11282" width="10.75" style="28" customWidth="1"/>
    <col min="11283" max="11520" width="8.75" style="28"/>
    <col min="11521" max="11521" width="2.75" style="28" customWidth="1"/>
    <col min="11522" max="11522" width="8.75" style="28" customWidth="1"/>
    <col min="11523" max="11523" width="3" style="28" customWidth="1"/>
    <col min="11524" max="11535" width="5.875" style="28" customWidth="1"/>
    <col min="11536" max="11536" width="0" style="28" hidden="1" customWidth="1"/>
    <col min="11537" max="11537" width="10.875" style="28" customWidth="1"/>
    <col min="11538" max="11538" width="10.75" style="28" customWidth="1"/>
    <col min="11539" max="11776" width="8.75" style="28"/>
    <col min="11777" max="11777" width="2.75" style="28" customWidth="1"/>
    <col min="11778" max="11778" width="8.75" style="28" customWidth="1"/>
    <col min="11779" max="11779" width="3" style="28" customWidth="1"/>
    <col min="11780" max="11791" width="5.875" style="28" customWidth="1"/>
    <col min="11792" max="11792" width="0" style="28" hidden="1" customWidth="1"/>
    <col min="11793" max="11793" width="10.875" style="28" customWidth="1"/>
    <col min="11794" max="11794" width="10.75" style="28" customWidth="1"/>
    <col min="11795" max="12032" width="8.75" style="28"/>
    <col min="12033" max="12033" width="2.75" style="28" customWidth="1"/>
    <col min="12034" max="12034" width="8.75" style="28" customWidth="1"/>
    <col min="12035" max="12035" width="3" style="28" customWidth="1"/>
    <col min="12036" max="12047" width="5.875" style="28" customWidth="1"/>
    <col min="12048" max="12048" width="0" style="28" hidden="1" customWidth="1"/>
    <col min="12049" max="12049" width="10.875" style="28" customWidth="1"/>
    <col min="12050" max="12050" width="10.75" style="28" customWidth="1"/>
    <col min="12051" max="12288" width="8.75" style="28"/>
    <col min="12289" max="12289" width="2.75" style="28" customWidth="1"/>
    <col min="12290" max="12290" width="8.75" style="28" customWidth="1"/>
    <col min="12291" max="12291" width="3" style="28" customWidth="1"/>
    <col min="12292" max="12303" width="5.875" style="28" customWidth="1"/>
    <col min="12304" max="12304" width="0" style="28" hidden="1" customWidth="1"/>
    <col min="12305" max="12305" width="10.875" style="28" customWidth="1"/>
    <col min="12306" max="12306" width="10.75" style="28" customWidth="1"/>
    <col min="12307" max="12544" width="8.75" style="28"/>
    <col min="12545" max="12545" width="2.75" style="28" customWidth="1"/>
    <col min="12546" max="12546" width="8.75" style="28" customWidth="1"/>
    <col min="12547" max="12547" width="3" style="28" customWidth="1"/>
    <col min="12548" max="12559" width="5.875" style="28" customWidth="1"/>
    <col min="12560" max="12560" width="0" style="28" hidden="1" customWidth="1"/>
    <col min="12561" max="12561" width="10.875" style="28" customWidth="1"/>
    <col min="12562" max="12562" width="10.75" style="28" customWidth="1"/>
    <col min="12563" max="12800" width="8.75" style="28"/>
    <col min="12801" max="12801" width="2.75" style="28" customWidth="1"/>
    <col min="12802" max="12802" width="8.75" style="28" customWidth="1"/>
    <col min="12803" max="12803" width="3" style="28" customWidth="1"/>
    <col min="12804" max="12815" width="5.875" style="28" customWidth="1"/>
    <col min="12816" max="12816" width="0" style="28" hidden="1" customWidth="1"/>
    <col min="12817" max="12817" width="10.875" style="28" customWidth="1"/>
    <col min="12818" max="12818" width="10.75" style="28" customWidth="1"/>
    <col min="12819" max="13056" width="8.75" style="28"/>
    <col min="13057" max="13057" width="2.75" style="28" customWidth="1"/>
    <col min="13058" max="13058" width="8.75" style="28" customWidth="1"/>
    <col min="13059" max="13059" width="3" style="28" customWidth="1"/>
    <col min="13060" max="13071" width="5.875" style="28" customWidth="1"/>
    <col min="13072" max="13072" width="0" style="28" hidden="1" customWidth="1"/>
    <col min="13073" max="13073" width="10.875" style="28" customWidth="1"/>
    <col min="13074" max="13074" width="10.75" style="28" customWidth="1"/>
    <col min="13075" max="13312" width="8.75" style="28"/>
    <col min="13313" max="13313" width="2.75" style="28" customWidth="1"/>
    <col min="13314" max="13314" width="8.75" style="28" customWidth="1"/>
    <col min="13315" max="13315" width="3" style="28" customWidth="1"/>
    <col min="13316" max="13327" width="5.875" style="28" customWidth="1"/>
    <col min="13328" max="13328" width="0" style="28" hidden="1" customWidth="1"/>
    <col min="13329" max="13329" width="10.875" style="28" customWidth="1"/>
    <col min="13330" max="13330" width="10.75" style="28" customWidth="1"/>
    <col min="13331" max="13568" width="8.75" style="28"/>
    <col min="13569" max="13569" width="2.75" style="28" customWidth="1"/>
    <col min="13570" max="13570" width="8.75" style="28" customWidth="1"/>
    <col min="13571" max="13571" width="3" style="28" customWidth="1"/>
    <col min="13572" max="13583" width="5.875" style="28" customWidth="1"/>
    <col min="13584" max="13584" width="0" style="28" hidden="1" customWidth="1"/>
    <col min="13585" max="13585" width="10.875" style="28" customWidth="1"/>
    <col min="13586" max="13586" width="10.75" style="28" customWidth="1"/>
    <col min="13587" max="13824" width="8.75" style="28"/>
    <col min="13825" max="13825" width="2.75" style="28" customWidth="1"/>
    <col min="13826" max="13826" width="8.75" style="28" customWidth="1"/>
    <col min="13827" max="13827" width="3" style="28" customWidth="1"/>
    <col min="13828" max="13839" width="5.875" style="28" customWidth="1"/>
    <col min="13840" max="13840" width="0" style="28" hidden="1" customWidth="1"/>
    <col min="13841" max="13841" width="10.875" style="28" customWidth="1"/>
    <col min="13842" max="13842" width="10.75" style="28" customWidth="1"/>
    <col min="13843" max="14080" width="8.75" style="28"/>
    <col min="14081" max="14081" width="2.75" style="28" customWidth="1"/>
    <col min="14082" max="14082" width="8.75" style="28" customWidth="1"/>
    <col min="14083" max="14083" width="3" style="28" customWidth="1"/>
    <col min="14084" max="14095" width="5.875" style="28" customWidth="1"/>
    <col min="14096" max="14096" width="0" style="28" hidden="1" customWidth="1"/>
    <col min="14097" max="14097" width="10.875" style="28" customWidth="1"/>
    <col min="14098" max="14098" width="10.75" style="28" customWidth="1"/>
    <col min="14099" max="14336" width="8.75" style="28"/>
    <col min="14337" max="14337" width="2.75" style="28" customWidth="1"/>
    <col min="14338" max="14338" width="8.75" style="28" customWidth="1"/>
    <col min="14339" max="14339" width="3" style="28" customWidth="1"/>
    <col min="14340" max="14351" width="5.875" style="28" customWidth="1"/>
    <col min="14352" max="14352" width="0" style="28" hidden="1" customWidth="1"/>
    <col min="14353" max="14353" width="10.875" style="28" customWidth="1"/>
    <col min="14354" max="14354" width="10.75" style="28" customWidth="1"/>
    <col min="14355" max="14592" width="8.75" style="28"/>
    <col min="14593" max="14593" width="2.75" style="28" customWidth="1"/>
    <col min="14594" max="14594" width="8.75" style="28" customWidth="1"/>
    <col min="14595" max="14595" width="3" style="28" customWidth="1"/>
    <col min="14596" max="14607" width="5.875" style="28" customWidth="1"/>
    <col min="14608" max="14608" width="0" style="28" hidden="1" customWidth="1"/>
    <col min="14609" max="14609" width="10.875" style="28" customWidth="1"/>
    <col min="14610" max="14610" width="10.75" style="28" customWidth="1"/>
    <col min="14611" max="14848" width="8.75" style="28"/>
    <col min="14849" max="14849" width="2.75" style="28" customWidth="1"/>
    <col min="14850" max="14850" width="8.75" style="28" customWidth="1"/>
    <col min="14851" max="14851" width="3" style="28" customWidth="1"/>
    <col min="14852" max="14863" width="5.875" style="28" customWidth="1"/>
    <col min="14864" max="14864" width="0" style="28" hidden="1" customWidth="1"/>
    <col min="14865" max="14865" width="10.875" style="28" customWidth="1"/>
    <col min="14866" max="14866" width="10.75" style="28" customWidth="1"/>
    <col min="14867" max="15104" width="8.75" style="28"/>
    <col min="15105" max="15105" width="2.75" style="28" customWidth="1"/>
    <col min="15106" max="15106" width="8.75" style="28" customWidth="1"/>
    <col min="15107" max="15107" width="3" style="28" customWidth="1"/>
    <col min="15108" max="15119" width="5.875" style="28" customWidth="1"/>
    <col min="15120" max="15120" width="0" style="28" hidden="1" customWidth="1"/>
    <col min="15121" max="15121" width="10.875" style="28" customWidth="1"/>
    <col min="15122" max="15122" width="10.75" style="28" customWidth="1"/>
    <col min="15123" max="15360" width="8.75" style="28"/>
    <col min="15361" max="15361" width="2.75" style="28" customWidth="1"/>
    <col min="15362" max="15362" width="8.75" style="28" customWidth="1"/>
    <col min="15363" max="15363" width="3" style="28" customWidth="1"/>
    <col min="15364" max="15375" width="5.875" style="28" customWidth="1"/>
    <col min="15376" max="15376" width="0" style="28" hidden="1" customWidth="1"/>
    <col min="15377" max="15377" width="10.875" style="28" customWidth="1"/>
    <col min="15378" max="15378" width="10.75" style="28" customWidth="1"/>
    <col min="15379" max="15616" width="8.75" style="28"/>
    <col min="15617" max="15617" width="2.75" style="28" customWidth="1"/>
    <col min="15618" max="15618" width="8.75" style="28" customWidth="1"/>
    <col min="15619" max="15619" width="3" style="28" customWidth="1"/>
    <col min="15620" max="15631" width="5.875" style="28" customWidth="1"/>
    <col min="15632" max="15632" width="0" style="28" hidden="1" customWidth="1"/>
    <col min="15633" max="15633" width="10.875" style="28" customWidth="1"/>
    <col min="15634" max="15634" width="10.75" style="28" customWidth="1"/>
    <col min="15635" max="15872" width="8.75" style="28"/>
    <col min="15873" max="15873" width="2.75" style="28" customWidth="1"/>
    <col min="15874" max="15874" width="8.75" style="28" customWidth="1"/>
    <col min="15875" max="15875" width="3" style="28" customWidth="1"/>
    <col min="15876" max="15887" width="5.875" style="28" customWidth="1"/>
    <col min="15888" max="15888" width="0" style="28" hidden="1" customWidth="1"/>
    <col min="15889" max="15889" width="10.875" style="28" customWidth="1"/>
    <col min="15890" max="15890" width="10.75" style="28" customWidth="1"/>
    <col min="15891" max="16128" width="8.75" style="28"/>
    <col min="16129" max="16129" width="2.75" style="28" customWidth="1"/>
    <col min="16130" max="16130" width="8.75" style="28" customWidth="1"/>
    <col min="16131" max="16131" width="3" style="28" customWidth="1"/>
    <col min="16132" max="16143" width="5.875" style="28" customWidth="1"/>
    <col min="16144" max="16144" width="0" style="28" hidden="1" customWidth="1"/>
    <col min="16145" max="16145" width="10.875" style="28" customWidth="1"/>
    <col min="16146" max="16146" width="10.75" style="28" customWidth="1"/>
    <col min="16147" max="16384" width="8.75" style="28"/>
  </cols>
  <sheetData>
    <row r="1" spans="1:18" ht="30" customHeight="1">
      <c r="A1" s="32" t="s">
        <v>143</v>
      </c>
      <c r="B1" s="32"/>
      <c r="C1" s="32"/>
    </row>
    <row r="2" spans="1:18" ht="30" customHeight="1">
      <c r="A2" s="32"/>
    </row>
    <row r="3" spans="1:18" ht="30" customHeight="1">
      <c r="A3" s="32"/>
      <c r="B3" s="30" t="s">
        <v>420</v>
      </c>
      <c r="C3" s="30"/>
      <c r="D3" s="27"/>
      <c r="E3" s="27"/>
      <c r="F3" s="27"/>
      <c r="G3" s="27"/>
      <c r="H3" s="27"/>
      <c r="I3" s="27"/>
      <c r="J3" s="27"/>
      <c r="K3" s="27"/>
      <c r="L3" s="27"/>
      <c r="M3" s="27"/>
      <c r="N3" s="27"/>
      <c r="O3" s="27"/>
      <c r="P3" s="80"/>
      <c r="Q3" s="80"/>
    </row>
    <row r="4" spans="1:18" ht="30" customHeight="1">
      <c r="A4" s="32"/>
      <c r="B4" s="30" t="s">
        <v>422</v>
      </c>
      <c r="C4" s="30"/>
      <c r="D4" s="27"/>
      <c r="E4" s="27"/>
      <c r="F4" s="27"/>
      <c r="G4" s="27"/>
      <c r="H4" s="27"/>
      <c r="I4" s="27"/>
      <c r="J4" s="27"/>
      <c r="K4" s="27"/>
      <c r="L4" s="27"/>
      <c r="M4" s="27"/>
      <c r="N4" s="27"/>
      <c r="O4" s="27"/>
      <c r="P4" s="80"/>
      <c r="Q4" s="80"/>
    </row>
    <row r="5" spans="1:18" ht="30" customHeight="1">
      <c r="A5" s="32"/>
      <c r="B5" s="30" t="s">
        <v>421</v>
      </c>
      <c r="C5" s="30"/>
      <c r="D5" s="27"/>
      <c r="E5" s="27"/>
      <c r="F5" s="27"/>
      <c r="G5" s="27"/>
      <c r="H5" s="27"/>
      <c r="I5" s="27"/>
      <c r="J5" s="27"/>
      <c r="K5" s="27"/>
      <c r="L5" s="27"/>
      <c r="M5" s="27"/>
      <c r="N5" s="27"/>
      <c r="O5" s="27"/>
      <c r="P5" s="80"/>
      <c r="Q5" s="80"/>
    </row>
    <row r="6" spans="1:18" ht="30" customHeight="1">
      <c r="A6" s="32"/>
      <c r="B6" s="30" t="s">
        <v>438</v>
      </c>
      <c r="C6" s="30"/>
      <c r="D6" s="27"/>
      <c r="E6" s="27"/>
      <c r="F6" s="27"/>
      <c r="G6" s="27"/>
      <c r="H6" s="27"/>
      <c r="I6" s="27"/>
      <c r="J6" s="27"/>
      <c r="K6" s="27"/>
      <c r="L6" s="27"/>
      <c r="M6" s="27"/>
      <c r="N6" s="27"/>
      <c r="O6" s="27"/>
      <c r="P6" s="80"/>
      <c r="Q6" s="80"/>
    </row>
    <row r="7" spans="1:18" ht="30" customHeight="1">
      <c r="A7" s="32"/>
      <c r="B7" s="30" t="s">
        <v>423</v>
      </c>
      <c r="C7" s="30"/>
      <c r="D7" s="27"/>
      <c r="E7" s="27"/>
      <c r="F7" s="27"/>
      <c r="G7" s="27"/>
      <c r="H7" s="27"/>
      <c r="I7" s="27"/>
      <c r="J7" s="27"/>
      <c r="K7" s="27"/>
      <c r="L7" s="27"/>
      <c r="M7" s="27"/>
      <c r="N7" s="27"/>
      <c r="O7" s="27"/>
      <c r="P7" s="80"/>
      <c r="Q7" s="80"/>
    </row>
    <row r="8" spans="1:18" ht="30" customHeight="1">
      <c r="A8" s="32"/>
      <c r="B8" s="30" t="s">
        <v>144</v>
      </c>
      <c r="C8" s="30"/>
      <c r="D8" s="27"/>
      <c r="E8" s="27"/>
      <c r="F8" s="27"/>
      <c r="G8" s="27"/>
      <c r="H8" s="27"/>
      <c r="I8" s="27"/>
      <c r="J8" s="27"/>
      <c r="K8" s="27"/>
      <c r="L8" s="27"/>
      <c r="M8" s="27"/>
      <c r="N8" s="27"/>
      <c r="O8" s="27"/>
      <c r="P8" s="80"/>
      <c r="Q8" s="80"/>
    </row>
    <row r="9" spans="1:18" ht="30" customHeight="1">
      <c r="A9" s="32"/>
      <c r="B9" s="30"/>
      <c r="C9" s="30"/>
      <c r="D9" s="27"/>
      <c r="E9" s="27"/>
      <c r="F9" s="27"/>
      <c r="G9" s="27"/>
      <c r="H9" s="27"/>
      <c r="I9" s="27"/>
      <c r="J9" s="27"/>
      <c r="K9" s="27"/>
      <c r="L9" s="27"/>
      <c r="M9" s="27"/>
      <c r="N9" s="27"/>
      <c r="O9" s="27"/>
      <c r="P9" s="80"/>
      <c r="Q9" s="80"/>
    </row>
    <row r="10" spans="1:18" ht="30" customHeight="1">
      <c r="A10" s="32" t="s">
        <v>145</v>
      </c>
    </row>
    <row r="11" spans="1:18" ht="17.25" customHeight="1">
      <c r="B11" s="442"/>
      <c r="C11" s="442"/>
      <c r="G11" s="81"/>
      <c r="K11" s="81"/>
      <c r="O11" s="81" t="s">
        <v>146</v>
      </c>
      <c r="P11" s="81"/>
      <c r="Q11" s="81"/>
    </row>
    <row r="12" spans="1:18" ht="27.95" customHeight="1">
      <c r="B12" s="82" t="s">
        <v>147</v>
      </c>
      <c r="C12" s="83" t="s">
        <v>148</v>
      </c>
      <c r="D12" s="443" t="s">
        <v>149</v>
      </c>
      <c r="E12" s="444"/>
      <c r="F12" s="444"/>
      <c r="G12" s="445"/>
      <c r="H12" s="443" t="s">
        <v>150</v>
      </c>
      <c r="I12" s="444"/>
      <c r="J12" s="444"/>
      <c r="K12" s="445"/>
      <c r="L12" s="443" t="s">
        <v>151</v>
      </c>
      <c r="M12" s="444"/>
      <c r="N12" s="444"/>
      <c r="O12" s="445"/>
      <c r="P12" s="48"/>
      <c r="Q12" s="48"/>
    </row>
    <row r="13" spans="1:18" ht="27.95" customHeight="1">
      <c r="B13" s="446" t="s">
        <v>152</v>
      </c>
      <c r="C13" s="447"/>
      <c r="D13" s="438" t="s">
        <v>153</v>
      </c>
      <c r="E13" s="450"/>
      <c r="F13" s="450"/>
      <c r="G13" s="439"/>
      <c r="H13" s="438" t="s">
        <v>153</v>
      </c>
      <c r="I13" s="450"/>
      <c r="J13" s="450"/>
      <c r="K13" s="439"/>
      <c r="L13" s="438" t="s">
        <v>153</v>
      </c>
      <c r="M13" s="450"/>
      <c r="N13" s="450"/>
      <c r="O13" s="439"/>
      <c r="P13" s="47"/>
      <c r="Q13" s="47"/>
    </row>
    <row r="14" spans="1:18" ht="27.95" customHeight="1">
      <c r="B14" s="448"/>
      <c r="C14" s="449"/>
      <c r="D14" s="451"/>
      <c r="E14" s="452"/>
      <c r="F14" s="453" t="s">
        <v>154</v>
      </c>
      <c r="G14" s="453"/>
      <c r="H14" s="451"/>
      <c r="I14" s="452"/>
      <c r="J14" s="453" t="s">
        <v>33</v>
      </c>
      <c r="K14" s="453"/>
      <c r="L14" s="451"/>
      <c r="M14" s="452" t="s">
        <v>154</v>
      </c>
      <c r="N14" s="453" t="s">
        <v>154</v>
      </c>
      <c r="O14" s="453"/>
      <c r="P14" s="47"/>
      <c r="Q14" s="47"/>
    </row>
    <row r="15" spans="1:18" ht="24.95" customHeight="1">
      <c r="B15" s="454" t="s">
        <v>155</v>
      </c>
      <c r="C15" s="455"/>
      <c r="D15" s="456">
        <v>660</v>
      </c>
      <c r="E15" s="457"/>
      <c r="F15" s="456">
        <v>100</v>
      </c>
      <c r="G15" s="457"/>
      <c r="H15" s="456">
        <v>104</v>
      </c>
      <c r="I15" s="457"/>
      <c r="J15" s="456">
        <v>100</v>
      </c>
      <c r="K15" s="457"/>
      <c r="L15" s="456">
        <v>556</v>
      </c>
      <c r="M15" s="457"/>
      <c r="N15" s="456">
        <v>100</v>
      </c>
      <c r="O15" s="457"/>
      <c r="P15" s="69"/>
      <c r="Q15" s="69"/>
      <c r="R15" s="84"/>
    </row>
    <row r="16" spans="1:18" ht="22.5" customHeight="1">
      <c r="B16" s="85"/>
      <c r="C16" s="86"/>
      <c r="D16" s="458"/>
      <c r="E16" s="459"/>
      <c r="F16" s="458"/>
      <c r="G16" s="459"/>
      <c r="H16" s="458"/>
      <c r="I16" s="459"/>
      <c r="J16" s="458"/>
      <c r="K16" s="459"/>
      <c r="L16" s="458"/>
      <c r="M16" s="459"/>
      <c r="N16" s="458"/>
      <c r="O16" s="459"/>
      <c r="P16" s="87"/>
      <c r="Q16" s="69"/>
      <c r="R16" s="84"/>
    </row>
    <row r="17" spans="1:18" ht="24.95" customHeight="1">
      <c r="B17" s="88" t="s">
        <v>156</v>
      </c>
      <c r="C17" s="89"/>
      <c r="D17" s="458">
        <f t="shared" ref="D17:D22" si="0">H17+L17</f>
        <v>305</v>
      </c>
      <c r="E17" s="459"/>
      <c r="F17" s="460">
        <f>D17/$D$15*100</f>
        <v>46.212121212121211</v>
      </c>
      <c r="G17" s="461"/>
      <c r="H17" s="458">
        <v>44</v>
      </c>
      <c r="I17" s="459"/>
      <c r="J17" s="460">
        <f t="shared" ref="J17:J22" si="1">H17/$H$15*100</f>
        <v>42.307692307692307</v>
      </c>
      <c r="K17" s="461"/>
      <c r="L17" s="458">
        <v>261</v>
      </c>
      <c r="M17" s="459"/>
      <c r="N17" s="460">
        <f>L17/$L$15*100</f>
        <v>46.942446043165468</v>
      </c>
      <c r="O17" s="461"/>
      <c r="P17" s="90"/>
      <c r="Q17" s="69"/>
      <c r="R17" s="84"/>
    </row>
    <row r="18" spans="1:18" ht="24.95" customHeight="1">
      <c r="B18" s="88" t="s">
        <v>157</v>
      </c>
      <c r="C18" s="89"/>
      <c r="D18" s="458">
        <f t="shared" si="0"/>
        <v>148</v>
      </c>
      <c r="E18" s="459"/>
      <c r="F18" s="460">
        <f t="shared" ref="F18:F24" si="2">D18/$D$15*100</f>
        <v>22.424242424242426</v>
      </c>
      <c r="G18" s="461"/>
      <c r="H18" s="458">
        <v>21</v>
      </c>
      <c r="I18" s="459"/>
      <c r="J18" s="460">
        <f t="shared" si="1"/>
        <v>20.192307692307693</v>
      </c>
      <c r="K18" s="461"/>
      <c r="L18" s="458">
        <v>127</v>
      </c>
      <c r="M18" s="459"/>
      <c r="N18" s="460">
        <f t="shared" ref="N18:N24" si="3">L18/$L$15*100</f>
        <v>22.841726618705035</v>
      </c>
      <c r="O18" s="461"/>
      <c r="P18" s="90"/>
      <c r="Q18" s="69"/>
      <c r="R18" s="84"/>
    </row>
    <row r="19" spans="1:18" ht="24.95" customHeight="1">
      <c r="B19" s="88" t="s">
        <v>158</v>
      </c>
      <c r="C19" s="89"/>
      <c r="D19" s="458">
        <f t="shared" si="0"/>
        <v>109</v>
      </c>
      <c r="E19" s="459"/>
      <c r="F19" s="460">
        <f t="shared" si="2"/>
        <v>16.515151515151516</v>
      </c>
      <c r="G19" s="461"/>
      <c r="H19" s="458">
        <v>23</v>
      </c>
      <c r="I19" s="459"/>
      <c r="J19" s="460">
        <f t="shared" si="1"/>
        <v>22.115384615384613</v>
      </c>
      <c r="K19" s="461"/>
      <c r="L19" s="458">
        <v>86</v>
      </c>
      <c r="M19" s="459"/>
      <c r="N19" s="460">
        <f t="shared" si="3"/>
        <v>15.467625899280577</v>
      </c>
      <c r="O19" s="461"/>
      <c r="P19" s="90"/>
      <c r="Q19" s="69"/>
      <c r="R19" s="84"/>
    </row>
    <row r="20" spans="1:18" ht="24.95" customHeight="1">
      <c r="B20" s="88" t="s">
        <v>159</v>
      </c>
      <c r="C20" s="89"/>
      <c r="D20" s="458">
        <f t="shared" si="0"/>
        <v>64</v>
      </c>
      <c r="E20" s="459"/>
      <c r="F20" s="460">
        <f t="shared" si="2"/>
        <v>9.6969696969696972</v>
      </c>
      <c r="G20" s="461"/>
      <c r="H20" s="458">
        <v>12</v>
      </c>
      <c r="I20" s="459"/>
      <c r="J20" s="460">
        <f t="shared" si="1"/>
        <v>11.538461538461538</v>
      </c>
      <c r="K20" s="461"/>
      <c r="L20" s="458">
        <v>52</v>
      </c>
      <c r="M20" s="459"/>
      <c r="N20" s="460">
        <f t="shared" si="3"/>
        <v>9.3525179856115113</v>
      </c>
      <c r="O20" s="461"/>
      <c r="P20" s="69"/>
      <c r="Q20" s="69"/>
      <c r="R20" s="84"/>
    </row>
    <row r="21" spans="1:18" ht="24.95" customHeight="1">
      <c r="B21" s="88" t="s">
        <v>160</v>
      </c>
      <c r="C21" s="89"/>
      <c r="D21" s="458">
        <f t="shared" si="0"/>
        <v>15</v>
      </c>
      <c r="E21" s="459"/>
      <c r="F21" s="460">
        <f t="shared" si="2"/>
        <v>2.2727272727272729</v>
      </c>
      <c r="G21" s="461"/>
      <c r="H21" s="458">
        <v>3</v>
      </c>
      <c r="I21" s="459"/>
      <c r="J21" s="460">
        <f t="shared" si="1"/>
        <v>2.8846153846153846</v>
      </c>
      <c r="K21" s="461"/>
      <c r="L21" s="458">
        <v>12</v>
      </c>
      <c r="M21" s="459"/>
      <c r="N21" s="460">
        <f t="shared" si="3"/>
        <v>2.1582733812949639</v>
      </c>
      <c r="O21" s="461"/>
      <c r="P21" s="90"/>
      <c r="Q21" s="69"/>
      <c r="R21" s="84"/>
    </row>
    <row r="22" spans="1:18" ht="24.95" customHeight="1">
      <c r="B22" s="88" t="s">
        <v>161</v>
      </c>
      <c r="C22" s="89"/>
      <c r="D22" s="458">
        <f t="shared" si="0"/>
        <v>13</v>
      </c>
      <c r="E22" s="459"/>
      <c r="F22" s="460">
        <f t="shared" si="2"/>
        <v>1.9696969696969695</v>
      </c>
      <c r="G22" s="461"/>
      <c r="H22" s="458">
        <v>1</v>
      </c>
      <c r="I22" s="459"/>
      <c r="J22" s="460">
        <f t="shared" si="1"/>
        <v>0.96153846153846156</v>
      </c>
      <c r="K22" s="461"/>
      <c r="L22" s="458">
        <v>12</v>
      </c>
      <c r="M22" s="459"/>
      <c r="N22" s="460">
        <f t="shared" si="3"/>
        <v>2.1582733812949639</v>
      </c>
      <c r="O22" s="461"/>
      <c r="P22" s="90"/>
      <c r="Q22" s="69"/>
      <c r="R22" s="84"/>
    </row>
    <row r="23" spans="1:18" ht="24.95" customHeight="1">
      <c r="B23" s="88" t="s">
        <v>162</v>
      </c>
      <c r="C23" s="89"/>
      <c r="D23" s="458">
        <f>L23</f>
        <v>4</v>
      </c>
      <c r="E23" s="459"/>
      <c r="F23" s="460">
        <f t="shared" si="2"/>
        <v>0.60606060606060608</v>
      </c>
      <c r="G23" s="461"/>
      <c r="H23" s="458" t="s">
        <v>163</v>
      </c>
      <c r="I23" s="459"/>
      <c r="J23" s="460" t="s">
        <v>164</v>
      </c>
      <c r="K23" s="461"/>
      <c r="L23" s="458">
        <v>4</v>
      </c>
      <c r="M23" s="459"/>
      <c r="N23" s="460">
        <f t="shared" si="3"/>
        <v>0.71942446043165476</v>
      </c>
      <c r="O23" s="461"/>
      <c r="P23" s="90"/>
      <c r="Q23" s="69"/>
      <c r="R23" s="84"/>
    </row>
    <row r="24" spans="1:18" ht="24.95" customHeight="1">
      <c r="B24" s="91" t="s">
        <v>165</v>
      </c>
      <c r="C24" s="92"/>
      <c r="D24" s="464">
        <f>L24</f>
        <v>2</v>
      </c>
      <c r="E24" s="465"/>
      <c r="F24" s="462">
        <f t="shared" si="2"/>
        <v>0.30303030303030304</v>
      </c>
      <c r="G24" s="463"/>
      <c r="H24" s="464" t="s">
        <v>166</v>
      </c>
      <c r="I24" s="465"/>
      <c r="J24" s="462" t="s">
        <v>164</v>
      </c>
      <c r="K24" s="463"/>
      <c r="L24" s="464">
        <v>2</v>
      </c>
      <c r="M24" s="465"/>
      <c r="N24" s="462">
        <f t="shared" si="3"/>
        <v>0.35971223021582738</v>
      </c>
      <c r="O24" s="463"/>
      <c r="P24" s="93"/>
      <c r="Q24" s="69"/>
      <c r="R24" s="84"/>
    </row>
    <row r="25" spans="1:18" ht="27.75" hidden="1" customHeight="1">
      <c r="A25" s="94"/>
      <c r="B25" s="95"/>
      <c r="C25" s="95"/>
      <c r="D25" s="48"/>
      <c r="G25" s="48"/>
      <c r="H25" s="48"/>
      <c r="K25" s="48"/>
      <c r="L25" s="48"/>
      <c r="O25" s="48"/>
      <c r="P25" s="48"/>
      <c r="Q25" s="48"/>
    </row>
    <row r="26" spans="1:18" ht="27.75" hidden="1" customHeight="1">
      <c r="A26" s="94"/>
      <c r="B26" s="95"/>
      <c r="C26" s="95"/>
      <c r="D26" s="48"/>
      <c r="H26" s="48"/>
      <c r="L26" s="48"/>
    </row>
    <row r="27" spans="1:18">
      <c r="A27" s="94"/>
      <c r="B27" s="94"/>
      <c r="C27" s="94"/>
      <c r="D27" s="48"/>
      <c r="H27" s="48"/>
      <c r="L27" s="48"/>
    </row>
    <row r="28" spans="1:18" ht="12.75" customHeight="1">
      <c r="A28" s="94"/>
      <c r="B28" s="94"/>
      <c r="C28" s="94"/>
      <c r="D28" s="48"/>
      <c r="H28" s="48"/>
      <c r="L28" s="48"/>
    </row>
    <row r="29" spans="1:18" ht="12.75" customHeight="1">
      <c r="A29" s="94"/>
      <c r="B29" s="94"/>
      <c r="C29" s="94"/>
      <c r="D29" s="48"/>
      <c r="H29" s="48"/>
      <c r="L29" s="48"/>
    </row>
    <row r="30" spans="1:18" ht="12.75" customHeight="1"/>
    <row r="31" spans="1:18">
      <c r="A31" s="96"/>
    </row>
    <row r="32" spans="1:18" ht="18" customHeight="1"/>
    <row r="33" ht="18" customHeight="1"/>
  </sheetData>
  <mergeCells count="75">
    <mergeCell ref="N24:O24"/>
    <mergeCell ref="D23:E23"/>
    <mergeCell ref="F23:G23"/>
    <mergeCell ref="H23:I23"/>
    <mergeCell ref="J23:K23"/>
    <mergeCell ref="L23:M23"/>
    <mergeCell ref="N23:O23"/>
    <mergeCell ref="D24:E24"/>
    <mergeCell ref="F24:G24"/>
    <mergeCell ref="H24:I24"/>
    <mergeCell ref="J24:K24"/>
    <mergeCell ref="L24:M24"/>
    <mergeCell ref="N22:O22"/>
    <mergeCell ref="D21:E21"/>
    <mergeCell ref="F21:G21"/>
    <mergeCell ref="H21:I21"/>
    <mergeCell ref="J21:K21"/>
    <mergeCell ref="L21:M21"/>
    <mergeCell ref="N21:O21"/>
    <mergeCell ref="D22:E22"/>
    <mergeCell ref="F22:G22"/>
    <mergeCell ref="H22:I22"/>
    <mergeCell ref="J22:K22"/>
    <mergeCell ref="L22:M22"/>
    <mergeCell ref="N20:O20"/>
    <mergeCell ref="D19:E19"/>
    <mergeCell ref="F19:G19"/>
    <mergeCell ref="H19:I19"/>
    <mergeCell ref="J19:K19"/>
    <mergeCell ref="L19:M19"/>
    <mergeCell ref="N19:O19"/>
    <mergeCell ref="D20:E20"/>
    <mergeCell ref="F20:G20"/>
    <mergeCell ref="H20:I20"/>
    <mergeCell ref="J20:K20"/>
    <mergeCell ref="L20:M20"/>
    <mergeCell ref="N18:O18"/>
    <mergeCell ref="D17:E17"/>
    <mergeCell ref="F17:G17"/>
    <mergeCell ref="H17:I17"/>
    <mergeCell ref="J17:K17"/>
    <mergeCell ref="L17:M17"/>
    <mergeCell ref="N17:O17"/>
    <mergeCell ref="D18:E18"/>
    <mergeCell ref="F18:G18"/>
    <mergeCell ref="H18:I18"/>
    <mergeCell ref="J18:K18"/>
    <mergeCell ref="L18:M18"/>
    <mergeCell ref="L15:M15"/>
    <mergeCell ref="N15:O15"/>
    <mergeCell ref="D16:E16"/>
    <mergeCell ref="F16:G16"/>
    <mergeCell ref="H16:I16"/>
    <mergeCell ref="J16:K16"/>
    <mergeCell ref="L16:M16"/>
    <mergeCell ref="N16:O16"/>
    <mergeCell ref="B15:C15"/>
    <mergeCell ref="D15:E15"/>
    <mergeCell ref="F15:G15"/>
    <mergeCell ref="H15:I15"/>
    <mergeCell ref="J15:K15"/>
    <mergeCell ref="B11:C11"/>
    <mergeCell ref="D12:G12"/>
    <mergeCell ref="H12:K12"/>
    <mergeCell ref="L12:O12"/>
    <mergeCell ref="B13:C14"/>
    <mergeCell ref="D13:G13"/>
    <mergeCell ref="H13:K13"/>
    <mergeCell ref="L13:O13"/>
    <mergeCell ref="D14:E14"/>
    <mergeCell ref="F14:G14"/>
    <mergeCell ref="H14:I14"/>
    <mergeCell ref="J14:K14"/>
    <mergeCell ref="L14:M14"/>
    <mergeCell ref="N14:O14"/>
  </mergeCells>
  <phoneticPr fontId="1"/>
  <pageMargins left="0.78740157480314965" right="0.59055118110236227" top="1.2598425196850394" bottom="1.0629921259842521" header="0.19685039370078741" footer="0.59055118110236227"/>
  <pageSetup paperSize="9" firstPageNumber="7" fitToHeight="0" orientation="portrait" r:id="rId1"/>
  <headerFooter alignWithMargins="0">
    <oddFooter>&amp;C10</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M69"/>
  <sheetViews>
    <sheetView view="pageBreakPreview" zoomScaleNormal="100" zoomScaleSheetLayoutView="100" workbookViewId="0">
      <selection activeCell="C66" sqref="C66"/>
    </sheetView>
  </sheetViews>
  <sheetFormatPr defaultColWidth="8.75" defaultRowHeight="12"/>
  <cols>
    <col min="1" max="1" width="9.125" style="41" customWidth="1"/>
    <col min="2" max="2" width="7.5" style="41" customWidth="1"/>
    <col min="3" max="3" width="7.875" style="41" customWidth="1"/>
    <col min="4" max="5" width="9.5" style="41" customWidth="1"/>
    <col min="6" max="6" width="8.375" style="41" customWidth="1"/>
    <col min="7" max="7" width="9.375" style="41" customWidth="1"/>
    <col min="8" max="8" width="9.625" style="41" customWidth="1"/>
    <col min="9" max="9" width="8" style="28" customWidth="1"/>
    <col min="10" max="10" width="10" style="28" customWidth="1"/>
    <col min="11" max="11" width="8.75" style="28" hidden="1" customWidth="1"/>
    <col min="12" max="12" width="0.5" style="28" customWidth="1"/>
    <col min="13" max="254" width="8.75" style="28" customWidth="1"/>
    <col min="255" max="256" width="8.75" style="28"/>
    <col min="257" max="257" width="9.125" style="28" customWidth="1"/>
    <col min="258" max="258" width="7.5" style="28" customWidth="1"/>
    <col min="259" max="259" width="7.875" style="28" customWidth="1"/>
    <col min="260" max="261" width="9.5" style="28" customWidth="1"/>
    <col min="262" max="262" width="8.375" style="28" customWidth="1"/>
    <col min="263" max="263" width="9.375" style="28" customWidth="1"/>
    <col min="264" max="264" width="9.625" style="28" customWidth="1"/>
    <col min="265" max="265" width="8" style="28" customWidth="1"/>
    <col min="266" max="266" width="7.75" style="28" customWidth="1"/>
    <col min="267" max="267" width="0" style="28" hidden="1" customWidth="1"/>
    <col min="268" max="268" width="0.5" style="28" customWidth="1"/>
    <col min="269" max="510" width="8.75" style="28" customWidth="1"/>
    <col min="511" max="512" width="8.75" style="28"/>
    <col min="513" max="513" width="9.125" style="28" customWidth="1"/>
    <col min="514" max="514" width="7.5" style="28" customWidth="1"/>
    <col min="515" max="515" width="7.875" style="28" customWidth="1"/>
    <col min="516" max="517" width="9.5" style="28" customWidth="1"/>
    <col min="518" max="518" width="8.375" style="28" customWidth="1"/>
    <col min="519" max="519" width="9.375" style="28" customWidth="1"/>
    <col min="520" max="520" width="9.625" style="28" customWidth="1"/>
    <col min="521" max="521" width="8" style="28" customWidth="1"/>
    <col min="522" max="522" width="7.75" style="28" customWidth="1"/>
    <col min="523" max="523" width="0" style="28" hidden="1" customWidth="1"/>
    <col min="524" max="524" width="0.5" style="28" customWidth="1"/>
    <col min="525" max="766" width="8.75" style="28" customWidth="1"/>
    <col min="767" max="768" width="8.75" style="28"/>
    <col min="769" max="769" width="9.125" style="28" customWidth="1"/>
    <col min="770" max="770" width="7.5" style="28" customWidth="1"/>
    <col min="771" max="771" width="7.875" style="28" customWidth="1"/>
    <col min="772" max="773" width="9.5" style="28" customWidth="1"/>
    <col min="774" max="774" width="8.375" style="28" customWidth="1"/>
    <col min="775" max="775" width="9.375" style="28" customWidth="1"/>
    <col min="776" max="776" width="9.625" style="28" customWidth="1"/>
    <col min="777" max="777" width="8" style="28" customWidth="1"/>
    <col min="778" max="778" width="7.75" style="28" customWidth="1"/>
    <col min="779" max="779" width="0" style="28" hidden="1" customWidth="1"/>
    <col min="780" max="780" width="0.5" style="28" customWidth="1"/>
    <col min="781" max="1022" width="8.75" style="28" customWidth="1"/>
    <col min="1023" max="1024" width="8.75" style="28"/>
    <col min="1025" max="1025" width="9.125" style="28" customWidth="1"/>
    <col min="1026" max="1026" width="7.5" style="28" customWidth="1"/>
    <col min="1027" max="1027" width="7.875" style="28" customWidth="1"/>
    <col min="1028" max="1029" width="9.5" style="28" customWidth="1"/>
    <col min="1030" max="1030" width="8.375" style="28" customWidth="1"/>
    <col min="1031" max="1031" width="9.375" style="28" customWidth="1"/>
    <col min="1032" max="1032" width="9.625" style="28" customWidth="1"/>
    <col min="1033" max="1033" width="8" style="28" customWidth="1"/>
    <col min="1034" max="1034" width="7.75" style="28" customWidth="1"/>
    <col min="1035" max="1035" width="0" style="28" hidden="1" customWidth="1"/>
    <col min="1036" max="1036" width="0.5" style="28" customWidth="1"/>
    <col min="1037" max="1278" width="8.75" style="28" customWidth="1"/>
    <col min="1279" max="1280" width="8.75" style="28"/>
    <col min="1281" max="1281" width="9.125" style="28" customWidth="1"/>
    <col min="1282" max="1282" width="7.5" style="28" customWidth="1"/>
    <col min="1283" max="1283" width="7.875" style="28" customWidth="1"/>
    <col min="1284" max="1285" width="9.5" style="28" customWidth="1"/>
    <col min="1286" max="1286" width="8.375" style="28" customWidth="1"/>
    <col min="1287" max="1287" width="9.375" style="28" customWidth="1"/>
    <col min="1288" max="1288" width="9.625" style="28" customWidth="1"/>
    <col min="1289" max="1289" width="8" style="28" customWidth="1"/>
    <col min="1290" max="1290" width="7.75" style="28" customWidth="1"/>
    <col min="1291" max="1291" width="0" style="28" hidden="1" customWidth="1"/>
    <col min="1292" max="1292" width="0.5" style="28" customWidth="1"/>
    <col min="1293" max="1534" width="8.75" style="28" customWidth="1"/>
    <col min="1535" max="1536" width="8.75" style="28"/>
    <col min="1537" max="1537" width="9.125" style="28" customWidth="1"/>
    <col min="1538" max="1538" width="7.5" style="28" customWidth="1"/>
    <col min="1539" max="1539" width="7.875" style="28" customWidth="1"/>
    <col min="1540" max="1541" width="9.5" style="28" customWidth="1"/>
    <col min="1542" max="1542" width="8.375" style="28" customWidth="1"/>
    <col min="1543" max="1543" width="9.375" style="28" customWidth="1"/>
    <col min="1544" max="1544" width="9.625" style="28" customWidth="1"/>
    <col min="1545" max="1545" width="8" style="28" customWidth="1"/>
    <col min="1546" max="1546" width="7.75" style="28" customWidth="1"/>
    <col min="1547" max="1547" width="0" style="28" hidden="1" customWidth="1"/>
    <col min="1548" max="1548" width="0.5" style="28" customWidth="1"/>
    <col min="1549" max="1790" width="8.75" style="28" customWidth="1"/>
    <col min="1791" max="1792" width="8.75" style="28"/>
    <col min="1793" max="1793" width="9.125" style="28" customWidth="1"/>
    <col min="1794" max="1794" width="7.5" style="28" customWidth="1"/>
    <col min="1795" max="1795" width="7.875" style="28" customWidth="1"/>
    <col min="1796" max="1797" width="9.5" style="28" customWidth="1"/>
    <col min="1798" max="1798" width="8.375" style="28" customWidth="1"/>
    <col min="1799" max="1799" width="9.375" style="28" customWidth="1"/>
    <col min="1800" max="1800" width="9.625" style="28" customWidth="1"/>
    <col min="1801" max="1801" width="8" style="28" customWidth="1"/>
    <col min="1802" max="1802" width="7.75" style="28" customWidth="1"/>
    <col min="1803" max="1803" width="0" style="28" hidden="1" customWidth="1"/>
    <col min="1804" max="1804" width="0.5" style="28" customWidth="1"/>
    <col min="1805" max="2046" width="8.75" style="28" customWidth="1"/>
    <col min="2047" max="2048" width="8.75" style="28"/>
    <col min="2049" max="2049" width="9.125" style="28" customWidth="1"/>
    <col min="2050" max="2050" width="7.5" style="28" customWidth="1"/>
    <col min="2051" max="2051" width="7.875" style="28" customWidth="1"/>
    <col min="2052" max="2053" width="9.5" style="28" customWidth="1"/>
    <col min="2054" max="2054" width="8.375" style="28" customWidth="1"/>
    <col min="2055" max="2055" width="9.375" style="28" customWidth="1"/>
    <col min="2056" max="2056" width="9.625" style="28" customWidth="1"/>
    <col min="2057" max="2057" width="8" style="28" customWidth="1"/>
    <col min="2058" max="2058" width="7.75" style="28" customWidth="1"/>
    <col min="2059" max="2059" width="0" style="28" hidden="1" customWidth="1"/>
    <col min="2060" max="2060" width="0.5" style="28" customWidth="1"/>
    <col min="2061" max="2302" width="8.75" style="28" customWidth="1"/>
    <col min="2303" max="2304" width="8.75" style="28"/>
    <col min="2305" max="2305" width="9.125" style="28" customWidth="1"/>
    <col min="2306" max="2306" width="7.5" style="28" customWidth="1"/>
    <col min="2307" max="2307" width="7.875" style="28" customWidth="1"/>
    <col min="2308" max="2309" width="9.5" style="28" customWidth="1"/>
    <col min="2310" max="2310" width="8.375" style="28" customWidth="1"/>
    <col min="2311" max="2311" width="9.375" style="28" customWidth="1"/>
    <col min="2312" max="2312" width="9.625" style="28" customWidth="1"/>
    <col min="2313" max="2313" width="8" style="28" customWidth="1"/>
    <col min="2314" max="2314" width="7.75" style="28" customWidth="1"/>
    <col min="2315" max="2315" width="0" style="28" hidden="1" customWidth="1"/>
    <col min="2316" max="2316" width="0.5" style="28" customWidth="1"/>
    <col min="2317" max="2558" width="8.75" style="28" customWidth="1"/>
    <col min="2559" max="2560" width="8.75" style="28"/>
    <col min="2561" max="2561" width="9.125" style="28" customWidth="1"/>
    <col min="2562" max="2562" width="7.5" style="28" customWidth="1"/>
    <col min="2563" max="2563" width="7.875" style="28" customWidth="1"/>
    <col min="2564" max="2565" width="9.5" style="28" customWidth="1"/>
    <col min="2566" max="2566" width="8.375" style="28" customWidth="1"/>
    <col min="2567" max="2567" width="9.375" style="28" customWidth="1"/>
    <col min="2568" max="2568" width="9.625" style="28" customWidth="1"/>
    <col min="2569" max="2569" width="8" style="28" customWidth="1"/>
    <col min="2570" max="2570" width="7.75" style="28" customWidth="1"/>
    <col min="2571" max="2571" width="0" style="28" hidden="1" customWidth="1"/>
    <col min="2572" max="2572" width="0.5" style="28" customWidth="1"/>
    <col min="2573" max="2814" width="8.75" style="28" customWidth="1"/>
    <col min="2815" max="2816" width="8.75" style="28"/>
    <col min="2817" max="2817" width="9.125" style="28" customWidth="1"/>
    <col min="2818" max="2818" width="7.5" style="28" customWidth="1"/>
    <col min="2819" max="2819" width="7.875" style="28" customWidth="1"/>
    <col min="2820" max="2821" width="9.5" style="28" customWidth="1"/>
    <col min="2822" max="2822" width="8.375" style="28" customWidth="1"/>
    <col min="2823" max="2823" width="9.375" style="28" customWidth="1"/>
    <col min="2824" max="2824" width="9.625" style="28" customWidth="1"/>
    <col min="2825" max="2825" width="8" style="28" customWidth="1"/>
    <col min="2826" max="2826" width="7.75" style="28" customWidth="1"/>
    <col min="2827" max="2827" width="0" style="28" hidden="1" customWidth="1"/>
    <col min="2828" max="2828" width="0.5" style="28" customWidth="1"/>
    <col min="2829" max="3070" width="8.75" style="28" customWidth="1"/>
    <col min="3071" max="3072" width="8.75" style="28"/>
    <col min="3073" max="3073" width="9.125" style="28" customWidth="1"/>
    <col min="3074" max="3074" width="7.5" style="28" customWidth="1"/>
    <col min="3075" max="3075" width="7.875" style="28" customWidth="1"/>
    <col min="3076" max="3077" width="9.5" style="28" customWidth="1"/>
    <col min="3078" max="3078" width="8.375" style="28" customWidth="1"/>
    <col min="3079" max="3079" width="9.375" style="28" customWidth="1"/>
    <col min="3080" max="3080" width="9.625" style="28" customWidth="1"/>
    <col min="3081" max="3081" width="8" style="28" customWidth="1"/>
    <col min="3082" max="3082" width="7.75" style="28" customWidth="1"/>
    <col min="3083" max="3083" width="0" style="28" hidden="1" customWidth="1"/>
    <col min="3084" max="3084" width="0.5" style="28" customWidth="1"/>
    <col min="3085" max="3326" width="8.75" style="28" customWidth="1"/>
    <col min="3327" max="3328" width="8.75" style="28"/>
    <col min="3329" max="3329" width="9.125" style="28" customWidth="1"/>
    <col min="3330" max="3330" width="7.5" style="28" customWidth="1"/>
    <col min="3331" max="3331" width="7.875" style="28" customWidth="1"/>
    <col min="3332" max="3333" width="9.5" style="28" customWidth="1"/>
    <col min="3334" max="3334" width="8.375" style="28" customWidth="1"/>
    <col min="3335" max="3335" width="9.375" style="28" customWidth="1"/>
    <col min="3336" max="3336" width="9.625" style="28" customWidth="1"/>
    <col min="3337" max="3337" width="8" style="28" customWidth="1"/>
    <col min="3338" max="3338" width="7.75" style="28" customWidth="1"/>
    <col min="3339" max="3339" width="0" style="28" hidden="1" customWidth="1"/>
    <col min="3340" max="3340" width="0.5" style="28" customWidth="1"/>
    <col min="3341" max="3582" width="8.75" style="28" customWidth="1"/>
    <col min="3583" max="3584" width="8.75" style="28"/>
    <col min="3585" max="3585" width="9.125" style="28" customWidth="1"/>
    <col min="3586" max="3586" width="7.5" style="28" customWidth="1"/>
    <col min="3587" max="3587" width="7.875" style="28" customWidth="1"/>
    <col min="3588" max="3589" width="9.5" style="28" customWidth="1"/>
    <col min="3590" max="3590" width="8.375" style="28" customWidth="1"/>
    <col min="3591" max="3591" width="9.375" style="28" customWidth="1"/>
    <col min="3592" max="3592" width="9.625" style="28" customWidth="1"/>
    <col min="3593" max="3593" width="8" style="28" customWidth="1"/>
    <col min="3594" max="3594" width="7.75" style="28" customWidth="1"/>
    <col min="3595" max="3595" width="0" style="28" hidden="1" customWidth="1"/>
    <col min="3596" max="3596" width="0.5" style="28" customWidth="1"/>
    <col min="3597" max="3838" width="8.75" style="28" customWidth="1"/>
    <col min="3839" max="3840" width="8.75" style="28"/>
    <col min="3841" max="3841" width="9.125" style="28" customWidth="1"/>
    <col min="3842" max="3842" width="7.5" style="28" customWidth="1"/>
    <col min="3843" max="3843" width="7.875" style="28" customWidth="1"/>
    <col min="3844" max="3845" width="9.5" style="28" customWidth="1"/>
    <col min="3846" max="3846" width="8.375" style="28" customWidth="1"/>
    <col min="3847" max="3847" width="9.375" style="28" customWidth="1"/>
    <col min="3848" max="3848" width="9.625" style="28" customWidth="1"/>
    <col min="3849" max="3849" width="8" style="28" customWidth="1"/>
    <col min="3850" max="3850" width="7.75" style="28" customWidth="1"/>
    <col min="3851" max="3851" width="0" style="28" hidden="1" customWidth="1"/>
    <col min="3852" max="3852" width="0.5" style="28" customWidth="1"/>
    <col min="3853" max="4094" width="8.75" style="28" customWidth="1"/>
    <col min="4095" max="4096" width="8.75" style="28"/>
    <col min="4097" max="4097" width="9.125" style="28" customWidth="1"/>
    <col min="4098" max="4098" width="7.5" style="28" customWidth="1"/>
    <col min="4099" max="4099" width="7.875" style="28" customWidth="1"/>
    <col min="4100" max="4101" width="9.5" style="28" customWidth="1"/>
    <col min="4102" max="4102" width="8.375" style="28" customWidth="1"/>
    <col min="4103" max="4103" width="9.375" style="28" customWidth="1"/>
    <col min="4104" max="4104" width="9.625" style="28" customWidth="1"/>
    <col min="4105" max="4105" width="8" style="28" customWidth="1"/>
    <col min="4106" max="4106" width="7.75" style="28" customWidth="1"/>
    <col min="4107" max="4107" width="0" style="28" hidden="1" customWidth="1"/>
    <col min="4108" max="4108" width="0.5" style="28" customWidth="1"/>
    <col min="4109" max="4350" width="8.75" style="28" customWidth="1"/>
    <col min="4351" max="4352" width="8.75" style="28"/>
    <col min="4353" max="4353" width="9.125" style="28" customWidth="1"/>
    <col min="4354" max="4354" width="7.5" style="28" customWidth="1"/>
    <col min="4355" max="4355" width="7.875" style="28" customWidth="1"/>
    <col min="4356" max="4357" width="9.5" style="28" customWidth="1"/>
    <col min="4358" max="4358" width="8.375" style="28" customWidth="1"/>
    <col min="4359" max="4359" width="9.375" style="28" customWidth="1"/>
    <col min="4360" max="4360" width="9.625" style="28" customWidth="1"/>
    <col min="4361" max="4361" width="8" style="28" customWidth="1"/>
    <col min="4362" max="4362" width="7.75" style="28" customWidth="1"/>
    <col min="4363" max="4363" width="0" style="28" hidden="1" customWidth="1"/>
    <col min="4364" max="4364" width="0.5" style="28" customWidth="1"/>
    <col min="4365" max="4606" width="8.75" style="28" customWidth="1"/>
    <col min="4607" max="4608" width="8.75" style="28"/>
    <col min="4609" max="4609" width="9.125" style="28" customWidth="1"/>
    <col min="4610" max="4610" width="7.5" style="28" customWidth="1"/>
    <col min="4611" max="4611" width="7.875" style="28" customWidth="1"/>
    <col min="4612" max="4613" width="9.5" style="28" customWidth="1"/>
    <col min="4614" max="4614" width="8.375" style="28" customWidth="1"/>
    <col min="4615" max="4615" width="9.375" style="28" customWidth="1"/>
    <col min="4616" max="4616" width="9.625" style="28" customWidth="1"/>
    <col min="4617" max="4617" width="8" style="28" customWidth="1"/>
    <col min="4618" max="4618" width="7.75" style="28" customWidth="1"/>
    <col min="4619" max="4619" width="0" style="28" hidden="1" customWidth="1"/>
    <col min="4620" max="4620" width="0.5" style="28" customWidth="1"/>
    <col min="4621" max="4862" width="8.75" style="28" customWidth="1"/>
    <col min="4863" max="4864" width="8.75" style="28"/>
    <col min="4865" max="4865" width="9.125" style="28" customWidth="1"/>
    <col min="4866" max="4866" width="7.5" style="28" customWidth="1"/>
    <col min="4867" max="4867" width="7.875" style="28" customWidth="1"/>
    <col min="4868" max="4869" width="9.5" style="28" customWidth="1"/>
    <col min="4870" max="4870" width="8.375" style="28" customWidth="1"/>
    <col min="4871" max="4871" width="9.375" style="28" customWidth="1"/>
    <col min="4872" max="4872" width="9.625" style="28" customWidth="1"/>
    <col min="4873" max="4873" width="8" style="28" customWidth="1"/>
    <col min="4874" max="4874" width="7.75" style="28" customWidth="1"/>
    <col min="4875" max="4875" width="0" style="28" hidden="1" customWidth="1"/>
    <col min="4876" max="4876" width="0.5" style="28" customWidth="1"/>
    <col min="4877" max="5118" width="8.75" style="28" customWidth="1"/>
    <col min="5119" max="5120" width="8.75" style="28"/>
    <col min="5121" max="5121" width="9.125" style="28" customWidth="1"/>
    <col min="5122" max="5122" width="7.5" style="28" customWidth="1"/>
    <col min="5123" max="5123" width="7.875" style="28" customWidth="1"/>
    <col min="5124" max="5125" width="9.5" style="28" customWidth="1"/>
    <col min="5126" max="5126" width="8.375" style="28" customWidth="1"/>
    <col min="5127" max="5127" width="9.375" style="28" customWidth="1"/>
    <col min="5128" max="5128" width="9.625" style="28" customWidth="1"/>
    <col min="5129" max="5129" width="8" style="28" customWidth="1"/>
    <col min="5130" max="5130" width="7.75" style="28" customWidth="1"/>
    <col min="5131" max="5131" width="0" style="28" hidden="1" customWidth="1"/>
    <col min="5132" max="5132" width="0.5" style="28" customWidth="1"/>
    <col min="5133" max="5374" width="8.75" style="28" customWidth="1"/>
    <col min="5375" max="5376" width="8.75" style="28"/>
    <col min="5377" max="5377" width="9.125" style="28" customWidth="1"/>
    <col min="5378" max="5378" width="7.5" style="28" customWidth="1"/>
    <col min="5379" max="5379" width="7.875" style="28" customWidth="1"/>
    <col min="5380" max="5381" width="9.5" style="28" customWidth="1"/>
    <col min="5382" max="5382" width="8.375" style="28" customWidth="1"/>
    <col min="5383" max="5383" width="9.375" style="28" customWidth="1"/>
    <col min="5384" max="5384" width="9.625" style="28" customWidth="1"/>
    <col min="5385" max="5385" width="8" style="28" customWidth="1"/>
    <col min="5386" max="5386" width="7.75" style="28" customWidth="1"/>
    <col min="5387" max="5387" width="0" style="28" hidden="1" customWidth="1"/>
    <col min="5388" max="5388" width="0.5" style="28" customWidth="1"/>
    <col min="5389" max="5630" width="8.75" style="28" customWidth="1"/>
    <col min="5631" max="5632" width="8.75" style="28"/>
    <col min="5633" max="5633" width="9.125" style="28" customWidth="1"/>
    <col min="5634" max="5634" width="7.5" style="28" customWidth="1"/>
    <col min="5635" max="5635" width="7.875" style="28" customWidth="1"/>
    <col min="5636" max="5637" width="9.5" style="28" customWidth="1"/>
    <col min="5638" max="5638" width="8.375" style="28" customWidth="1"/>
    <col min="5639" max="5639" width="9.375" style="28" customWidth="1"/>
    <col min="5640" max="5640" width="9.625" style="28" customWidth="1"/>
    <col min="5641" max="5641" width="8" style="28" customWidth="1"/>
    <col min="5642" max="5642" width="7.75" style="28" customWidth="1"/>
    <col min="5643" max="5643" width="0" style="28" hidden="1" customWidth="1"/>
    <col min="5644" max="5644" width="0.5" style="28" customWidth="1"/>
    <col min="5645" max="5886" width="8.75" style="28" customWidth="1"/>
    <col min="5887" max="5888" width="8.75" style="28"/>
    <col min="5889" max="5889" width="9.125" style="28" customWidth="1"/>
    <col min="5890" max="5890" width="7.5" style="28" customWidth="1"/>
    <col min="5891" max="5891" width="7.875" style="28" customWidth="1"/>
    <col min="5892" max="5893" width="9.5" style="28" customWidth="1"/>
    <col min="5894" max="5894" width="8.375" style="28" customWidth="1"/>
    <col min="5895" max="5895" width="9.375" style="28" customWidth="1"/>
    <col min="5896" max="5896" width="9.625" style="28" customWidth="1"/>
    <col min="5897" max="5897" width="8" style="28" customWidth="1"/>
    <col min="5898" max="5898" width="7.75" style="28" customWidth="1"/>
    <col min="5899" max="5899" width="0" style="28" hidden="1" customWidth="1"/>
    <col min="5900" max="5900" width="0.5" style="28" customWidth="1"/>
    <col min="5901" max="6142" width="8.75" style="28" customWidth="1"/>
    <col min="6143" max="6144" width="8.75" style="28"/>
    <col min="6145" max="6145" width="9.125" style="28" customWidth="1"/>
    <col min="6146" max="6146" width="7.5" style="28" customWidth="1"/>
    <col min="6147" max="6147" width="7.875" style="28" customWidth="1"/>
    <col min="6148" max="6149" width="9.5" style="28" customWidth="1"/>
    <col min="6150" max="6150" width="8.375" style="28" customWidth="1"/>
    <col min="6151" max="6151" width="9.375" style="28" customWidth="1"/>
    <col min="6152" max="6152" width="9.625" style="28" customWidth="1"/>
    <col min="6153" max="6153" width="8" style="28" customWidth="1"/>
    <col min="6154" max="6154" width="7.75" style="28" customWidth="1"/>
    <col min="6155" max="6155" width="0" style="28" hidden="1" customWidth="1"/>
    <col min="6156" max="6156" width="0.5" style="28" customWidth="1"/>
    <col min="6157" max="6398" width="8.75" style="28" customWidth="1"/>
    <col min="6399" max="6400" width="8.75" style="28"/>
    <col min="6401" max="6401" width="9.125" style="28" customWidth="1"/>
    <col min="6402" max="6402" width="7.5" style="28" customWidth="1"/>
    <col min="6403" max="6403" width="7.875" style="28" customWidth="1"/>
    <col min="6404" max="6405" width="9.5" style="28" customWidth="1"/>
    <col min="6406" max="6406" width="8.375" style="28" customWidth="1"/>
    <col min="6407" max="6407" width="9.375" style="28" customWidth="1"/>
    <col min="6408" max="6408" width="9.625" style="28" customWidth="1"/>
    <col min="6409" max="6409" width="8" style="28" customWidth="1"/>
    <col min="6410" max="6410" width="7.75" style="28" customWidth="1"/>
    <col min="6411" max="6411" width="0" style="28" hidden="1" customWidth="1"/>
    <col min="6412" max="6412" width="0.5" style="28" customWidth="1"/>
    <col min="6413" max="6654" width="8.75" style="28" customWidth="1"/>
    <col min="6655" max="6656" width="8.75" style="28"/>
    <col min="6657" max="6657" width="9.125" style="28" customWidth="1"/>
    <col min="6658" max="6658" width="7.5" style="28" customWidth="1"/>
    <col min="6659" max="6659" width="7.875" style="28" customWidth="1"/>
    <col min="6660" max="6661" width="9.5" style="28" customWidth="1"/>
    <col min="6662" max="6662" width="8.375" style="28" customWidth="1"/>
    <col min="6663" max="6663" width="9.375" style="28" customWidth="1"/>
    <col min="6664" max="6664" width="9.625" style="28" customWidth="1"/>
    <col min="6665" max="6665" width="8" style="28" customWidth="1"/>
    <col min="6666" max="6666" width="7.75" style="28" customWidth="1"/>
    <col min="6667" max="6667" width="0" style="28" hidden="1" customWidth="1"/>
    <col min="6668" max="6668" width="0.5" style="28" customWidth="1"/>
    <col min="6669" max="6910" width="8.75" style="28" customWidth="1"/>
    <col min="6911" max="6912" width="8.75" style="28"/>
    <col min="6913" max="6913" width="9.125" style="28" customWidth="1"/>
    <col min="6914" max="6914" width="7.5" style="28" customWidth="1"/>
    <col min="6915" max="6915" width="7.875" style="28" customWidth="1"/>
    <col min="6916" max="6917" width="9.5" style="28" customWidth="1"/>
    <col min="6918" max="6918" width="8.375" style="28" customWidth="1"/>
    <col min="6919" max="6919" width="9.375" style="28" customWidth="1"/>
    <col min="6920" max="6920" width="9.625" style="28" customWidth="1"/>
    <col min="6921" max="6921" width="8" style="28" customWidth="1"/>
    <col min="6922" max="6922" width="7.75" style="28" customWidth="1"/>
    <col min="6923" max="6923" width="0" style="28" hidden="1" customWidth="1"/>
    <col min="6924" max="6924" width="0.5" style="28" customWidth="1"/>
    <col min="6925" max="7166" width="8.75" style="28" customWidth="1"/>
    <col min="7167" max="7168" width="8.75" style="28"/>
    <col min="7169" max="7169" width="9.125" style="28" customWidth="1"/>
    <col min="7170" max="7170" width="7.5" style="28" customWidth="1"/>
    <col min="7171" max="7171" width="7.875" style="28" customWidth="1"/>
    <col min="7172" max="7173" width="9.5" style="28" customWidth="1"/>
    <col min="7174" max="7174" width="8.375" style="28" customWidth="1"/>
    <col min="7175" max="7175" width="9.375" style="28" customWidth="1"/>
    <col min="7176" max="7176" width="9.625" style="28" customWidth="1"/>
    <col min="7177" max="7177" width="8" style="28" customWidth="1"/>
    <col min="7178" max="7178" width="7.75" style="28" customWidth="1"/>
    <col min="7179" max="7179" width="0" style="28" hidden="1" customWidth="1"/>
    <col min="7180" max="7180" width="0.5" style="28" customWidth="1"/>
    <col min="7181" max="7422" width="8.75" style="28" customWidth="1"/>
    <col min="7423" max="7424" width="8.75" style="28"/>
    <col min="7425" max="7425" width="9.125" style="28" customWidth="1"/>
    <col min="7426" max="7426" width="7.5" style="28" customWidth="1"/>
    <col min="7427" max="7427" width="7.875" style="28" customWidth="1"/>
    <col min="7428" max="7429" width="9.5" style="28" customWidth="1"/>
    <col min="7430" max="7430" width="8.375" style="28" customWidth="1"/>
    <col min="7431" max="7431" width="9.375" style="28" customWidth="1"/>
    <col min="7432" max="7432" width="9.625" style="28" customWidth="1"/>
    <col min="7433" max="7433" width="8" style="28" customWidth="1"/>
    <col min="7434" max="7434" width="7.75" style="28" customWidth="1"/>
    <col min="7435" max="7435" width="0" style="28" hidden="1" customWidth="1"/>
    <col min="7436" max="7436" width="0.5" style="28" customWidth="1"/>
    <col min="7437" max="7678" width="8.75" style="28" customWidth="1"/>
    <col min="7679" max="7680" width="8.75" style="28"/>
    <col min="7681" max="7681" width="9.125" style="28" customWidth="1"/>
    <col min="7682" max="7682" width="7.5" style="28" customWidth="1"/>
    <col min="7683" max="7683" width="7.875" style="28" customWidth="1"/>
    <col min="7684" max="7685" width="9.5" style="28" customWidth="1"/>
    <col min="7686" max="7686" width="8.375" style="28" customWidth="1"/>
    <col min="7687" max="7687" width="9.375" style="28" customWidth="1"/>
    <col min="7688" max="7688" width="9.625" style="28" customWidth="1"/>
    <col min="7689" max="7689" width="8" style="28" customWidth="1"/>
    <col min="7690" max="7690" width="7.75" style="28" customWidth="1"/>
    <col min="7691" max="7691" width="0" style="28" hidden="1" customWidth="1"/>
    <col min="7692" max="7692" width="0.5" style="28" customWidth="1"/>
    <col min="7693" max="7934" width="8.75" style="28" customWidth="1"/>
    <col min="7935" max="7936" width="8.75" style="28"/>
    <col min="7937" max="7937" width="9.125" style="28" customWidth="1"/>
    <col min="7938" max="7938" width="7.5" style="28" customWidth="1"/>
    <col min="7939" max="7939" width="7.875" style="28" customWidth="1"/>
    <col min="7940" max="7941" width="9.5" style="28" customWidth="1"/>
    <col min="7942" max="7942" width="8.375" style="28" customWidth="1"/>
    <col min="7943" max="7943" width="9.375" style="28" customWidth="1"/>
    <col min="7944" max="7944" width="9.625" style="28" customWidth="1"/>
    <col min="7945" max="7945" width="8" style="28" customWidth="1"/>
    <col min="7946" max="7946" width="7.75" style="28" customWidth="1"/>
    <col min="7947" max="7947" width="0" style="28" hidden="1" customWidth="1"/>
    <col min="7948" max="7948" width="0.5" style="28" customWidth="1"/>
    <col min="7949" max="8190" width="8.75" style="28" customWidth="1"/>
    <col min="8191" max="8192" width="8.75" style="28"/>
    <col min="8193" max="8193" width="9.125" style="28" customWidth="1"/>
    <col min="8194" max="8194" width="7.5" style="28" customWidth="1"/>
    <col min="8195" max="8195" width="7.875" style="28" customWidth="1"/>
    <col min="8196" max="8197" width="9.5" style="28" customWidth="1"/>
    <col min="8198" max="8198" width="8.375" style="28" customWidth="1"/>
    <col min="8199" max="8199" width="9.375" style="28" customWidth="1"/>
    <col min="8200" max="8200" width="9.625" style="28" customWidth="1"/>
    <col min="8201" max="8201" width="8" style="28" customWidth="1"/>
    <col min="8202" max="8202" width="7.75" style="28" customWidth="1"/>
    <col min="8203" max="8203" width="0" style="28" hidden="1" customWidth="1"/>
    <col min="8204" max="8204" width="0.5" style="28" customWidth="1"/>
    <col min="8205" max="8446" width="8.75" style="28" customWidth="1"/>
    <col min="8447" max="8448" width="8.75" style="28"/>
    <col min="8449" max="8449" width="9.125" style="28" customWidth="1"/>
    <col min="8450" max="8450" width="7.5" style="28" customWidth="1"/>
    <col min="8451" max="8451" width="7.875" style="28" customWidth="1"/>
    <col min="8452" max="8453" width="9.5" style="28" customWidth="1"/>
    <col min="8454" max="8454" width="8.375" style="28" customWidth="1"/>
    <col min="8455" max="8455" width="9.375" style="28" customWidth="1"/>
    <col min="8456" max="8456" width="9.625" style="28" customWidth="1"/>
    <col min="8457" max="8457" width="8" style="28" customWidth="1"/>
    <col min="8458" max="8458" width="7.75" style="28" customWidth="1"/>
    <col min="8459" max="8459" width="0" style="28" hidden="1" customWidth="1"/>
    <col min="8460" max="8460" width="0.5" style="28" customWidth="1"/>
    <col min="8461" max="8702" width="8.75" style="28" customWidth="1"/>
    <col min="8703" max="8704" width="8.75" style="28"/>
    <col min="8705" max="8705" width="9.125" style="28" customWidth="1"/>
    <col min="8706" max="8706" width="7.5" style="28" customWidth="1"/>
    <col min="8707" max="8707" width="7.875" style="28" customWidth="1"/>
    <col min="8708" max="8709" width="9.5" style="28" customWidth="1"/>
    <col min="8710" max="8710" width="8.375" style="28" customWidth="1"/>
    <col min="8711" max="8711" width="9.375" style="28" customWidth="1"/>
    <col min="8712" max="8712" width="9.625" style="28" customWidth="1"/>
    <col min="8713" max="8713" width="8" style="28" customWidth="1"/>
    <col min="8714" max="8714" width="7.75" style="28" customWidth="1"/>
    <col min="8715" max="8715" width="0" style="28" hidden="1" customWidth="1"/>
    <col min="8716" max="8716" width="0.5" style="28" customWidth="1"/>
    <col min="8717" max="8958" width="8.75" style="28" customWidth="1"/>
    <col min="8959" max="8960" width="8.75" style="28"/>
    <col min="8961" max="8961" width="9.125" style="28" customWidth="1"/>
    <col min="8962" max="8962" width="7.5" style="28" customWidth="1"/>
    <col min="8963" max="8963" width="7.875" style="28" customWidth="1"/>
    <col min="8964" max="8965" width="9.5" style="28" customWidth="1"/>
    <col min="8966" max="8966" width="8.375" style="28" customWidth="1"/>
    <col min="8967" max="8967" width="9.375" style="28" customWidth="1"/>
    <col min="8968" max="8968" width="9.625" style="28" customWidth="1"/>
    <col min="8969" max="8969" width="8" style="28" customWidth="1"/>
    <col min="8970" max="8970" width="7.75" style="28" customWidth="1"/>
    <col min="8971" max="8971" width="0" style="28" hidden="1" customWidth="1"/>
    <col min="8972" max="8972" width="0.5" style="28" customWidth="1"/>
    <col min="8973" max="9214" width="8.75" style="28" customWidth="1"/>
    <col min="9215" max="9216" width="8.75" style="28"/>
    <col min="9217" max="9217" width="9.125" style="28" customWidth="1"/>
    <col min="9218" max="9218" width="7.5" style="28" customWidth="1"/>
    <col min="9219" max="9219" width="7.875" style="28" customWidth="1"/>
    <col min="9220" max="9221" width="9.5" style="28" customWidth="1"/>
    <col min="9222" max="9222" width="8.375" style="28" customWidth="1"/>
    <col min="9223" max="9223" width="9.375" style="28" customWidth="1"/>
    <col min="9224" max="9224" width="9.625" style="28" customWidth="1"/>
    <col min="9225" max="9225" width="8" style="28" customWidth="1"/>
    <col min="9226" max="9226" width="7.75" style="28" customWidth="1"/>
    <col min="9227" max="9227" width="0" style="28" hidden="1" customWidth="1"/>
    <col min="9228" max="9228" width="0.5" style="28" customWidth="1"/>
    <col min="9229" max="9470" width="8.75" style="28" customWidth="1"/>
    <col min="9471" max="9472" width="8.75" style="28"/>
    <col min="9473" max="9473" width="9.125" style="28" customWidth="1"/>
    <col min="9474" max="9474" width="7.5" style="28" customWidth="1"/>
    <col min="9475" max="9475" width="7.875" style="28" customWidth="1"/>
    <col min="9476" max="9477" width="9.5" style="28" customWidth="1"/>
    <col min="9478" max="9478" width="8.375" style="28" customWidth="1"/>
    <col min="9479" max="9479" width="9.375" style="28" customWidth="1"/>
    <col min="9480" max="9480" width="9.625" style="28" customWidth="1"/>
    <col min="9481" max="9481" width="8" style="28" customWidth="1"/>
    <col min="9482" max="9482" width="7.75" style="28" customWidth="1"/>
    <col min="9483" max="9483" width="0" style="28" hidden="1" customWidth="1"/>
    <col min="9484" max="9484" width="0.5" style="28" customWidth="1"/>
    <col min="9485" max="9726" width="8.75" style="28" customWidth="1"/>
    <col min="9727" max="9728" width="8.75" style="28"/>
    <col min="9729" max="9729" width="9.125" style="28" customWidth="1"/>
    <col min="9730" max="9730" width="7.5" style="28" customWidth="1"/>
    <col min="9731" max="9731" width="7.875" style="28" customWidth="1"/>
    <col min="9732" max="9733" width="9.5" style="28" customWidth="1"/>
    <col min="9734" max="9734" width="8.375" style="28" customWidth="1"/>
    <col min="9735" max="9735" width="9.375" style="28" customWidth="1"/>
    <col min="9736" max="9736" width="9.625" style="28" customWidth="1"/>
    <col min="9737" max="9737" width="8" style="28" customWidth="1"/>
    <col min="9738" max="9738" width="7.75" style="28" customWidth="1"/>
    <col min="9739" max="9739" width="0" style="28" hidden="1" customWidth="1"/>
    <col min="9740" max="9740" width="0.5" style="28" customWidth="1"/>
    <col min="9741" max="9982" width="8.75" style="28" customWidth="1"/>
    <col min="9983" max="9984" width="8.75" style="28"/>
    <col min="9985" max="9985" width="9.125" style="28" customWidth="1"/>
    <col min="9986" max="9986" width="7.5" style="28" customWidth="1"/>
    <col min="9987" max="9987" width="7.875" style="28" customWidth="1"/>
    <col min="9988" max="9989" width="9.5" style="28" customWidth="1"/>
    <col min="9990" max="9990" width="8.375" style="28" customWidth="1"/>
    <col min="9991" max="9991" width="9.375" style="28" customWidth="1"/>
    <col min="9992" max="9992" width="9.625" style="28" customWidth="1"/>
    <col min="9993" max="9993" width="8" style="28" customWidth="1"/>
    <col min="9994" max="9994" width="7.75" style="28" customWidth="1"/>
    <col min="9995" max="9995" width="0" style="28" hidden="1" customWidth="1"/>
    <col min="9996" max="9996" width="0.5" style="28" customWidth="1"/>
    <col min="9997" max="10238" width="8.75" style="28" customWidth="1"/>
    <col min="10239" max="10240" width="8.75" style="28"/>
    <col min="10241" max="10241" width="9.125" style="28" customWidth="1"/>
    <col min="10242" max="10242" width="7.5" style="28" customWidth="1"/>
    <col min="10243" max="10243" width="7.875" style="28" customWidth="1"/>
    <col min="10244" max="10245" width="9.5" style="28" customWidth="1"/>
    <col min="10246" max="10246" width="8.375" style="28" customWidth="1"/>
    <col min="10247" max="10247" width="9.375" style="28" customWidth="1"/>
    <col min="10248" max="10248" width="9.625" style="28" customWidth="1"/>
    <col min="10249" max="10249" width="8" style="28" customWidth="1"/>
    <col min="10250" max="10250" width="7.75" style="28" customWidth="1"/>
    <col min="10251" max="10251" width="0" style="28" hidden="1" customWidth="1"/>
    <col min="10252" max="10252" width="0.5" style="28" customWidth="1"/>
    <col min="10253" max="10494" width="8.75" style="28" customWidth="1"/>
    <col min="10495" max="10496" width="8.75" style="28"/>
    <col min="10497" max="10497" width="9.125" style="28" customWidth="1"/>
    <col min="10498" max="10498" width="7.5" style="28" customWidth="1"/>
    <col min="10499" max="10499" width="7.875" style="28" customWidth="1"/>
    <col min="10500" max="10501" width="9.5" style="28" customWidth="1"/>
    <col min="10502" max="10502" width="8.375" style="28" customWidth="1"/>
    <col min="10503" max="10503" width="9.375" style="28" customWidth="1"/>
    <col min="10504" max="10504" width="9.625" style="28" customWidth="1"/>
    <col min="10505" max="10505" width="8" style="28" customWidth="1"/>
    <col min="10506" max="10506" width="7.75" style="28" customWidth="1"/>
    <col min="10507" max="10507" width="0" style="28" hidden="1" customWidth="1"/>
    <col min="10508" max="10508" width="0.5" style="28" customWidth="1"/>
    <col min="10509" max="10750" width="8.75" style="28" customWidth="1"/>
    <col min="10751" max="10752" width="8.75" style="28"/>
    <col min="10753" max="10753" width="9.125" style="28" customWidth="1"/>
    <col min="10754" max="10754" width="7.5" style="28" customWidth="1"/>
    <col min="10755" max="10755" width="7.875" style="28" customWidth="1"/>
    <col min="10756" max="10757" width="9.5" style="28" customWidth="1"/>
    <col min="10758" max="10758" width="8.375" style="28" customWidth="1"/>
    <col min="10759" max="10759" width="9.375" style="28" customWidth="1"/>
    <col min="10760" max="10760" width="9.625" style="28" customWidth="1"/>
    <col min="10761" max="10761" width="8" style="28" customWidth="1"/>
    <col min="10762" max="10762" width="7.75" style="28" customWidth="1"/>
    <col min="10763" max="10763" width="0" style="28" hidden="1" customWidth="1"/>
    <col min="10764" max="10764" width="0.5" style="28" customWidth="1"/>
    <col min="10765" max="11006" width="8.75" style="28" customWidth="1"/>
    <col min="11007" max="11008" width="8.75" style="28"/>
    <col min="11009" max="11009" width="9.125" style="28" customWidth="1"/>
    <col min="11010" max="11010" width="7.5" style="28" customWidth="1"/>
    <col min="11011" max="11011" width="7.875" style="28" customWidth="1"/>
    <col min="11012" max="11013" width="9.5" style="28" customWidth="1"/>
    <col min="11014" max="11014" width="8.375" style="28" customWidth="1"/>
    <col min="11015" max="11015" width="9.375" style="28" customWidth="1"/>
    <col min="11016" max="11016" width="9.625" style="28" customWidth="1"/>
    <col min="11017" max="11017" width="8" style="28" customWidth="1"/>
    <col min="11018" max="11018" width="7.75" style="28" customWidth="1"/>
    <col min="11019" max="11019" width="0" style="28" hidden="1" customWidth="1"/>
    <col min="11020" max="11020" width="0.5" style="28" customWidth="1"/>
    <col min="11021" max="11262" width="8.75" style="28" customWidth="1"/>
    <col min="11263" max="11264" width="8.75" style="28"/>
    <col min="11265" max="11265" width="9.125" style="28" customWidth="1"/>
    <col min="11266" max="11266" width="7.5" style="28" customWidth="1"/>
    <col min="11267" max="11267" width="7.875" style="28" customWidth="1"/>
    <col min="11268" max="11269" width="9.5" style="28" customWidth="1"/>
    <col min="11270" max="11270" width="8.375" style="28" customWidth="1"/>
    <col min="11271" max="11271" width="9.375" style="28" customWidth="1"/>
    <col min="11272" max="11272" width="9.625" style="28" customWidth="1"/>
    <col min="11273" max="11273" width="8" style="28" customWidth="1"/>
    <col min="11274" max="11274" width="7.75" style="28" customWidth="1"/>
    <col min="11275" max="11275" width="0" style="28" hidden="1" customWidth="1"/>
    <col min="11276" max="11276" width="0.5" style="28" customWidth="1"/>
    <col min="11277" max="11518" width="8.75" style="28" customWidth="1"/>
    <col min="11519" max="11520" width="8.75" style="28"/>
    <col min="11521" max="11521" width="9.125" style="28" customWidth="1"/>
    <col min="11522" max="11522" width="7.5" style="28" customWidth="1"/>
    <col min="11523" max="11523" width="7.875" style="28" customWidth="1"/>
    <col min="11524" max="11525" width="9.5" style="28" customWidth="1"/>
    <col min="11526" max="11526" width="8.375" style="28" customWidth="1"/>
    <col min="11527" max="11527" width="9.375" style="28" customWidth="1"/>
    <col min="11528" max="11528" width="9.625" style="28" customWidth="1"/>
    <col min="11529" max="11529" width="8" style="28" customWidth="1"/>
    <col min="11530" max="11530" width="7.75" style="28" customWidth="1"/>
    <col min="11531" max="11531" width="0" style="28" hidden="1" customWidth="1"/>
    <col min="11532" max="11532" width="0.5" style="28" customWidth="1"/>
    <col min="11533" max="11774" width="8.75" style="28" customWidth="1"/>
    <col min="11775" max="11776" width="8.75" style="28"/>
    <col min="11777" max="11777" width="9.125" style="28" customWidth="1"/>
    <col min="11778" max="11778" width="7.5" style="28" customWidth="1"/>
    <col min="11779" max="11779" width="7.875" style="28" customWidth="1"/>
    <col min="11780" max="11781" width="9.5" style="28" customWidth="1"/>
    <col min="11782" max="11782" width="8.375" style="28" customWidth="1"/>
    <col min="11783" max="11783" width="9.375" style="28" customWidth="1"/>
    <col min="11784" max="11784" width="9.625" style="28" customWidth="1"/>
    <col min="11785" max="11785" width="8" style="28" customWidth="1"/>
    <col min="11786" max="11786" width="7.75" style="28" customWidth="1"/>
    <col min="11787" max="11787" width="0" style="28" hidden="1" customWidth="1"/>
    <col min="11788" max="11788" width="0.5" style="28" customWidth="1"/>
    <col min="11789" max="12030" width="8.75" style="28" customWidth="1"/>
    <col min="12031" max="12032" width="8.75" style="28"/>
    <col min="12033" max="12033" width="9.125" style="28" customWidth="1"/>
    <col min="12034" max="12034" width="7.5" style="28" customWidth="1"/>
    <col min="12035" max="12035" width="7.875" style="28" customWidth="1"/>
    <col min="12036" max="12037" width="9.5" style="28" customWidth="1"/>
    <col min="12038" max="12038" width="8.375" style="28" customWidth="1"/>
    <col min="12039" max="12039" width="9.375" style="28" customWidth="1"/>
    <col min="12040" max="12040" width="9.625" style="28" customWidth="1"/>
    <col min="12041" max="12041" width="8" style="28" customWidth="1"/>
    <col min="12042" max="12042" width="7.75" style="28" customWidth="1"/>
    <col min="12043" max="12043" width="0" style="28" hidden="1" customWidth="1"/>
    <col min="12044" max="12044" width="0.5" style="28" customWidth="1"/>
    <col min="12045" max="12286" width="8.75" style="28" customWidth="1"/>
    <col min="12287" max="12288" width="8.75" style="28"/>
    <col min="12289" max="12289" width="9.125" style="28" customWidth="1"/>
    <col min="12290" max="12290" width="7.5" style="28" customWidth="1"/>
    <col min="12291" max="12291" width="7.875" style="28" customWidth="1"/>
    <col min="12292" max="12293" width="9.5" style="28" customWidth="1"/>
    <col min="12294" max="12294" width="8.375" style="28" customWidth="1"/>
    <col min="12295" max="12295" width="9.375" style="28" customWidth="1"/>
    <col min="12296" max="12296" width="9.625" style="28" customWidth="1"/>
    <col min="12297" max="12297" width="8" style="28" customWidth="1"/>
    <col min="12298" max="12298" width="7.75" style="28" customWidth="1"/>
    <col min="12299" max="12299" width="0" style="28" hidden="1" customWidth="1"/>
    <col min="12300" max="12300" width="0.5" style="28" customWidth="1"/>
    <col min="12301" max="12542" width="8.75" style="28" customWidth="1"/>
    <col min="12543" max="12544" width="8.75" style="28"/>
    <col min="12545" max="12545" width="9.125" style="28" customWidth="1"/>
    <col min="12546" max="12546" width="7.5" style="28" customWidth="1"/>
    <col min="12547" max="12547" width="7.875" style="28" customWidth="1"/>
    <col min="12548" max="12549" width="9.5" style="28" customWidth="1"/>
    <col min="12550" max="12550" width="8.375" style="28" customWidth="1"/>
    <col min="12551" max="12551" width="9.375" style="28" customWidth="1"/>
    <col min="12552" max="12552" width="9.625" style="28" customWidth="1"/>
    <col min="12553" max="12553" width="8" style="28" customWidth="1"/>
    <col min="12554" max="12554" width="7.75" style="28" customWidth="1"/>
    <col min="12555" max="12555" width="0" style="28" hidden="1" customWidth="1"/>
    <col min="12556" max="12556" width="0.5" style="28" customWidth="1"/>
    <col min="12557" max="12798" width="8.75" style="28" customWidth="1"/>
    <col min="12799" max="12800" width="8.75" style="28"/>
    <col min="12801" max="12801" width="9.125" style="28" customWidth="1"/>
    <col min="12802" max="12802" width="7.5" style="28" customWidth="1"/>
    <col min="12803" max="12803" width="7.875" style="28" customWidth="1"/>
    <col min="12804" max="12805" width="9.5" style="28" customWidth="1"/>
    <col min="12806" max="12806" width="8.375" style="28" customWidth="1"/>
    <col min="12807" max="12807" width="9.375" style="28" customWidth="1"/>
    <col min="12808" max="12808" width="9.625" style="28" customWidth="1"/>
    <col min="12809" max="12809" width="8" style="28" customWidth="1"/>
    <col min="12810" max="12810" width="7.75" style="28" customWidth="1"/>
    <col min="12811" max="12811" width="0" style="28" hidden="1" customWidth="1"/>
    <col min="12812" max="12812" width="0.5" style="28" customWidth="1"/>
    <col min="12813" max="13054" width="8.75" style="28" customWidth="1"/>
    <col min="13055" max="13056" width="8.75" style="28"/>
    <col min="13057" max="13057" width="9.125" style="28" customWidth="1"/>
    <col min="13058" max="13058" width="7.5" style="28" customWidth="1"/>
    <col min="13059" max="13059" width="7.875" style="28" customWidth="1"/>
    <col min="13060" max="13061" width="9.5" style="28" customWidth="1"/>
    <col min="13062" max="13062" width="8.375" style="28" customWidth="1"/>
    <col min="13063" max="13063" width="9.375" style="28" customWidth="1"/>
    <col min="13064" max="13064" width="9.625" style="28" customWidth="1"/>
    <col min="13065" max="13065" width="8" style="28" customWidth="1"/>
    <col min="13066" max="13066" width="7.75" style="28" customWidth="1"/>
    <col min="13067" max="13067" width="0" style="28" hidden="1" customWidth="1"/>
    <col min="13068" max="13068" width="0.5" style="28" customWidth="1"/>
    <col min="13069" max="13310" width="8.75" style="28" customWidth="1"/>
    <col min="13311" max="13312" width="8.75" style="28"/>
    <col min="13313" max="13313" width="9.125" style="28" customWidth="1"/>
    <col min="13314" max="13314" width="7.5" style="28" customWidth="1"/>
    <col min="13315" max="13315" width="7.875" style="28" customWidth="1"/>
    <col min="13316" max="13317" width="9.5" style="28" customWidth="1"/>
    <col min="13318" max="13318" width="8.375" style="28" customWidth="1"/>
    <col min="13319" max="13319" width="9.375" style="28" customWidth="1"/>
    <col min="13320" max="13320" width="9.625" style="28" customWidth="1"/>
    <col min="13321" max="13321" width="8" style="28" customWidth="1"/>
    <col min="13322" max="13322" width="7.75" style="28" customWidth="1"/>
    <col min="13323" max="13323" width="0" style="28" hidden="1" customWidth="1"/>
    <col min="13324" max="13324" width="0.5" style="28" customWidth="1"/>
    <col min="13325" max="13566" width="8.75" style="28" customWidth="1"/>
    <col min="13567" max="13568" width="8.75" style="28"/>
    <col min="13569" max="13569" width="9.125" style="28" customWidth="1"/>
    <col min="13570" max="13570" width="7.5" style="28" customWidth="1"/>
    <col min="13571" max="13571" width="7.875" style="28" customWidth="1"/>
    <col min="13572" max="13573" width="9.5" style="28" customWidth="1"/>
    <col min="13574" max="13574" width="8.375" style="28" customWidth="1"/>
    <col min="13575" max="13575" width="9.375" style="28" customWidth="1"/>
    <col min="13576" max="13576" width="9.625" style="28" customWidth="1"/>
    <col min="13577" max="13577" width="8" style="28" customWidth="1"/>
    <col min="13578" max="13578" width="7.75" style="28" customWidth="1"/>
    <col min="13579" max="13579" width="0" style="28" hidden="1" customWidth="1"/>
    <col min="13580" max="13580" width="0.5" style="28" customWidth="1"/>
    <col min="13581" max="13822" width="8.75" style="28" customWidth="1"/>
    <col min="13823" max="13824" width="8.75" style="28"/>
    <col min="13825" max="13825" width="9.125" style="28" customWidth="1"/>
    <col min="13826" max="13826" width="7.5" style="28" customWidth="1"/>
    <col min="13827" max="13827" width="7.875" style="28" customWidth="1"/>
    <col min="13828" max="13829" width="9.5" style="28" customWidth="1"/>
    <col min="13830" max="13830" width="8.375" style="28" customWidth="1"/>
    <col min="13831" max="13831" width="9.375" style="28" customWidth="1"/>
    <col min="13832" max="13832" width="9.625" style="28" customWidth="1"/>
    <col min="13833" max="13833" width="8" style="28" customWidth="1"/>
    <col min="13834" max="13834" width="7.75" style="28" customWidth="1"/>
    <col min="13835" max="13835" width="0" style="28" hidden="1" customWidth="1"/>
    <col min="13836" max="13836" width="0.5" style="28" customWidth="1"/>
    <col min="13837" max="14078" width="8.75" style="28" customWidth="1"/>
    <col min="14079" max="14080" width="8.75" style="28"/>
    <col min="14081" max="14081" width="9.125" style="28" customWidth="1"/>
    <col min="14082" max="14082" width="7.5" style="28" customWidth="1"/>
    <col min="14083" max="14083" width="7.875" style="28" customWidth="1"/>
    <col min="14084" max="14085" width="9.5" style="28" customWidth="1"/>
    <col min="14086" max="14086" width="8.375" style="28" customWidth="1"/>
    <col min="14087" max="14087" width="9.375" style="28" customWidth="1"/>
    <col min="14088" max="14088" width="9.625" style="28" customWidth="1"/>
    <col min="14089" max="14089" width="8" style="28" customWidth="1"/>
    <col min="14090" max="14090" width="7.75" style="28" customWidth="1"/>
    <col min="14091" max="14091" width="0" style="28" hidden="1" customWidth="1"/>
    <col min="14092" max="14092" width="0.5" style="28" customWidth="1"/>
    <col min="14093" max="14334" width="8.75" style="28" customWidth="1"/>
    <col min="14335" max="14336" width="8.75" style="28"/>
    <col min="14337" max="14337" width="9.125" style="28" customWidth="1"/>
    <col min="14338" max="14338" width="7.5" style="28" customWidth="1"/>
    <col min="14339" max="14339" width="7.875" style="28" customWidth="1"/>
    <col min="14340" max="14341" width="9.5" style="28" customWidth="1"/>
    <col min="14342" max="14342" width="8.375" style="28" customWidth="1"/>
    <col min="14343" max="14343" width="9.375" style="28" customWidth="1"/>
    <col min="14344" max="14344" width="9.625" style="28" customWidth="1"/>
    <col min="14345" max="14345" width="8" style="28" customWidth="1"/>
    <col min="14346" max="14346" width="7.75" style="28" customWidth="1"/>
    <col min="14347" max="14347" width="0" style="28" hidden="1" customWidth="1"/>
    <col min="14348" max="14348" width="0.5" style="28" customWidth="1"/>
    <col min="14349" max="14590" width="8.75" style="28" customWidth="1"/>
    <col min="14591" max="14592" width="8.75" style="28"/>
    <col min="14593" max="14593" width="9.125" style="28" customWidth="1"/>
    <col min="14594" max="14594" width="7.5" style="28" customWidth="1"/>
    <col min="14595" max="14595" width="7.875" style="28" customWidth="1"/>
    <col min="14596" max="14597" width="9.5" style="28" customWidth="1"/>
    <col min="14598" max="14598" width="8.375" style="28" customWidth="1"/>
    <col min="14599" max="14599" width="9.375" style="28" customWidth="1"/>
    <col min="14600" max="14600" width="9.625" style="28" customWidth="1"/>
    <col min="14601" max="14601" width="8" style="28" customWidth="1"/>
    <col min="14602" max="14602" width="7.75" style="28" customWidth="1"/>
    <col min="14603" max="14603" width="0" style="28" hidden="1" customWidth="1"/>
    <col min="14604" max="14604" width="0.5" style="28" customWidth="1"/>
    <col min="14605" max="14846" width="8.75" style="28" customWidth="1"/>
    <col min="14847" max="14848" width="8.75" style="28"/>
    <col min="14849" max="14849" width="9.125" style="28" customWidth="1"/>
    <col min="14850" max="14850" width="7.5" style="28" customWidth="1"/>
    <col min="14851" max="14851" width="7.875" style="28" customWidth="1"/>
    <col min="14852" max="14853" width="9.5" style="28" customWidth="1"/>
    <col min="14854" max="14854" width="8.375" style="28" customWidth="1"/>
    <col min="14855" max="14855" width="9.375" style="28" customWidth="1"/>
    <col min="14856" max="14856" width="9.625" style="28" customWidth="1"/>
    <col min="14857" max="14857" width="8" style="28" customWidth="1"/>
    <col min="14858" max="14858" width="7.75" style="28" customWidth="1"/>
    <col min="14859" max="14859" width="0" style="28" hidden="1" customWidth="1"/>
    <col min="14860" max="14860" width="0.5" style="28" customWidth="1"/>
    <col min="14861" max="15102" width="8.75" style="28" customWidth="1"/>
    <col min="15103" max="15104" width="8.75" style="28"/>
    <col min="15105" max="15105" width="9.125" style="28" customWidth="1"/>
    <col min="15106" max="15106" width="7.5" style="28" customWidth="1"/>
    <col min="15107" max="15107" width="7.875" style="28" customWidth="1"/>
    <col min="15108" max="15109" width="9.5" style="28" customWidth="1"/>
    <col min="15110" max="15110" width="8.375" style="28" customWidth="1"/>
    <col min="15111" max="15111" width="9.375" style="28" customWidth="1"/>
    <col min="15112" max="15112" width="9.625" style="28" customWidth="1"/>
    <col min="15113" max="15113" width="8" style="28" customWidth="1"/>
    <col min="15114" max="15114" width="7.75" style="28" customWidth="1"/>
    <col min="15115" max="15115" width="0" style="28" hidden="1" customWidth="1"/>
    <col min="15116" max="15116" width="0.5" style="28" customWidth="1"/>
    <col min="15117" max="15358" width="8.75" style="28" customWidth="1"/>
    <col min="15359" max="15360" width="8.75" style="28"/>
    <col min="15361" max="15361" width="9.125" style="28" customWidth="1"/>
    <col min="15362" max="15362" width="7.5" style="28" customWidth="1"/>
    <col min="15363" max="15363" width="7.875" style="28" customWidth="1"/>
    <col min="15364" max="15365" width="9.5" style="28" customWidth="1"/>
    <col min="15366" max="15366" width="8.375" style="28" customWidth="1"/>
    <col min="15367" max="15367" width="9.375" style="28" customWidth="1"/>
    <col min="15368" max="15368" width="9.625" style="28" customWidth="1"/>
    <col min="15369" max="15369" width="8" style="28" customWidth="1"/>
    <col min="15370" max="15370" width="7.75" style="28" customWidth="1"/>
    <col min="15371" max="15371" width="0" style="28" hidden="1" customWidth="1"/>
    <col min="15372" max="15372" width="0.5" style="28" customWidth="1"/>
    <col min="15373" max="15614" width="8.75" style="28" customWidth="1"/>
    <col min="15615" max="15616" width="8.75" style="28"/>
    <col min="15617" max="15617" width="9.125" style="28" customWidth="1"/>
    <col min="15618" max="15618" width="7.5" style="28" customWidth="1"/>
    <col min="15619" max="15619" width="7.875" style="28" customWidth="1"/>
    <col min="15620" max="15621" width="9.5" style="28" customWidth="1"/>
    <col min="15622" max="15622" width="8.375" style="28" customWidth="1"/>
    <col min="15623" max="15623" width="9.375" style="28" customWidth="1"/>
    <col min="15624" max="15624" width="9.625" style="28" customWidth="1"/>
    <col min="15625" max="15625" width="8" style="28" customWidth="1"/>
    <col min="15626" max="15626" width="7.75" style="28" customWidth="1"/>
    <col min="15627" max="15627" width="0" style="28" hidden="1" customWidth="1"/>
    <col min="15628" max="15628" width="0.5" style="28" customWidth="1"/>
    <col min="15629" max="15870" width="8.75" style="28" customWidth="1"/>
    <col min="15871" max="15872" width="8.75" style="28"/>
    <col min="15873" max="15873" width="9.125" style="28" customWidth="1"/>
    <col min="15874" max="15874" width="7.5" style="28" customWidth="1"/>
    <col min="15875" max="15875" width="7.875" style="28" customWidth="1"/>
    <col min="15876" max="15877" width="9.5" style="28" customWidth="1"/>
    <col min="15878" max="15878" width="8.375" style="28" customWidth="1"/>
    <col min="15879" max="15879" width="9.375" style="28" customWidth="1"/>
    <col min="15880" max="15880" width="9.625" style="28" customWidth="1"/>
    <col min="15881" max="15881" width="8" style="28" customWidth="1"/>
    <col min="15882" max="15882" width="7.75" style="28" customWidth="1"/>
    <col min="15883" max="15883" width="0" style="28" hidden="1" customWidth="1"/>
    <col min="15884" max="15884" width="0.5" style="28" customWidth="1"/>
    <col min="15885" max="16126" width="8.75" style="28" customWidth="1"/>
    <col min="16127" max="16128" width="8.75" style="28"/>
    <col min="16129" max="16129" width="9.125" style="28" customWidth="1"/>
    <col min="16130" max="16130" width="7.5" style="28" customWidth="1"/>
    <col min="16131" max="16131" width="7.875" style="28" customWidth="1"/>
    <col min="16132" max="16133" width="9.5" style="28" customWidth="1"/>
    <col min="16134" max="16134" width="8.375" style="28" customWidth="1"/>
    <col min="16135" max="16135" width="9.375" style="28" customWidth="1"/>
    <col min="16136" max="16136" width="9.625" style="28" customWidth="1"/>
    <col min="16137" max="16137" width="8" style="28" customWidth="1"/>
    <col min="16138" max="16138" width="7.75" style="28" customWidth="1"/>
    <col min="16139" max="16139" width="0" style="28" hidden="1" customWidth="1"/>
    <col min="16140" max="16140" width="0.5" style="28" customWidth="1"/>
    <col min="16141" max="16382" width="8.75" style="28" customWidth="1"/>
    <col min="16383" max="16384" width="8.75" style="28"/>
  </cols>
  <sheetData>
    <row r="1" spans="1:13" s="27" customFormat="1" ht="14.25">
      <c r="A1" s="30"/>
      <c r="B1" s="30"/>
      <c r="C1" s="30"/>
      <c r="D1" s="30"/>
      <c r="E1" s="30"/>
      <c r="F1" s="30"/>
      <c r="G1" s="30"/>
      <c r="H1" s="30"/>
    </row>
    <row r="2" spans="1:13" s="27" customFormat="1" ht="30" customHeight="1">
      <c r="A2" s="97" t="s">
        <v>167</v>
      </c>
      <c r="B2" s="30"/>
      <c r="C2" s="30"/>
      <c r="D2" s="30"/>
      <c r="E2" s="30"/>
      <c r="F2" s="30"/>
      <c r="G2" s="30"/>
      <c r="H2" s="30"/>
    </row>
    <row r="3" spans="1:13" s="27" customFormat="1" ht="30" customHeight="1">
      <c r="A3" s="30" t="s">
        <v>425</v>
      </c>
      <c r="B3" s="32"/>
      <c r="C3" s="32"/>
      <c r="D3" s="32"/>
      <c r="E3" s="32"/>
      <c r="F3" s="32"/>
      <c r="G3" s="32"/>
      <c r="H3" s="32"/>
      <c r="I3" s="29"/>
      <c r="J3" s="29"/>
      <c r="K3" s="29"/>
      <c r="L3" s="29"/>
      <c r="M3" s="29"/>
    </row>
    <row r="4" spans="1:13" s="27" customFormat="1" ht="30" customHeight="1">
      <c r="A4" s="30"/>
      <c r="B4" s="32"/>
      <c r="C4" s="32"/>
      <c r="D4" s="32"/>
      <c r="E4" s="32"/>
      <c r="F4" s="32"/>
      <c r="G4" s="32"/>
      <c r="H4" s="32"/>
      <c r="I4" s="29"/>
      <c r="J4" s="29"/>
      <c r="K4" s="29"/>
      <c r="L4" s="29"/>
      <c r="M4" s="29"/>
    </row>
    <row r="5" spans="1:13" s="27" customFormat="1" ht="30" customHeight="1">
      <c r="A5" s="32" t="s">
        <v>168</v>
      </c>
      <c r="B5" s="32"/>
      <c r="C5" s="32"/>
      <c r="D5" s="32"/>
      <c r="E5" s="32"/>
      <c r="F5" s="32"/>
      <c r="G5" s="32"/>
      <c r="H5" s="32"/>
      <c r="I5" s="29"/>
      <c r="J5" s="29"/>
      <c r="K5" s="29"/>
      <c r="L5" s="29"/>
      <c r="M5" s="29"/>
    </row>
    <row r="6" spans="1:13" s="27" customFormat="1" ht="29.25" customHeight="1">
      <c r="A6" s="30" t="s">
        <v>424</v>
      </c>
      <c r="B6" s="32"/>
      <c r="C6" s="32"/>
      <c r="D6" s="32"/>
      <c r="E6" s="32"/>
      <c r="F6" s="32"/>
      <c r="G6" s="32"/>
      <c r="H6" s="32"/>
      <c r="I6" s="29"/>
      <c r="J6" s="29"/>
      <c r="K6" s="29"/>
      <c r="L6" s="29"/>
      <c r="M6" s="29"/>
    </row>
    <row r="7" spans="1:13" s="27" customFormat="1" ht="29.25" customHeight="1">
      <c r="A7" s="44" t="s">
        <v>427</v>
      </c>
      <c r="B7" s="42"/>
      <c r="C7" s="42"/>
      <c r="D7" s="42"/>
      <c r="E7" s="42"/>
      <c r="F7" s="42"/>
      <c r="G7" s="42"/>
      <c r="H7" s="42"/>
      <c r="I7" s="42"/>
      <c r="J7" s="29"/>
      <c r="K7" s="29"/>
      <c r="L7" s="29"/>
      <c r="M7" s="29"/>
    </row>
    <row r="8" spans="1:13" s="27" customFormat="1" ht="29.25" customHeight="1">
      <c r="A8" s="44" t="s">
        <v>426</v>
      </c>
      <c r="B8" s="42"/>
      <c r="C8" s="42"/>
      <c r="D8" s="42"/>
      <c r="E8" s="42"/>
      <c r="F8" s="42"/>
      <c r="G8" s="42"/>
      <c r="H8" s="42"/>
      <c r="I8" s="98"/>
      <c r="J8" s="29"/>
      <c r="K8" s="29"/>
      <c r="L8" s="29"/>
      <c r="M8" s="29"/>
    </row>
    <row r="9" spans="1:13" s="27" customFormat="1" ht="29.25" customHeight="1">
      <c r="A9" s="44" t="s">
        <v>428</v>
      </c>
      <c r="B9" s="42"/>
      <c r="C9" s="42"/>
      <c r="D9" s="42"/>
      <c r="E9" s="42"/>
      <c r="F9" s="42"/>
      <c r="G9" s="99"/>
      <c r="H9" s="99"/>
      <c r="I9" s="98"/>
      <c r="J9" s="29"/>
      <c r="K9" s="29"/>
      <c r="L9" s="29"/>
      <c r="M9" s="29"/>
    </row>
    <row r="10" spans="1:13" s="27" customFormat="1" ht="29.25" customHeight="1">
      <c r="A10" s="100" t="s">
        <v>430</v>
      </c>
      <c r="B10" s="101"/>
      <c r="C10" s="29"/>
      <c r="D10" s="29"/>
      <c r="E10" s="29"/>
      <c r="F10" s="29"/>
      <c r="G10" s="29"/>
      <c r="H10" s="29"/>
      <c r="I10" s="29"/>
      <c r="J10" s="29"/>
      <c r="K10" s="29"/>
      <c r="L10" s="29"/>
      <c r="M10" s="29"/>
    </row>
    <row r="11" spans="1:13" s="27" customFormat="1" ht="29.25" customHeight="1">
      <c r="A11" s="100" t="s">
        <v>429</v>
      </c>
      <c r="B11" s="101"/>
      <c r="C11" s="29"/>
      <c r="D11" s="29"/>
      <c r="E11" s="29"/>
      <c r="F11" s="29"/>
      <c r="G11" s="29"/>
      <c r="H11" s="29"/>
      <c r="I11" s="29"/>
      <c r="J11" s="29"/>
      <c r="K11" s="29"/>
      <c r="L11" s="29"/>
      <c r="M11" s="29"/>
    </row>
    <row r="12" spans="1:13" s="27" customFormat="1" ht="30" customHeight="1">
      <c r="A12" s="100"/>
      <c r="B12" s="101"/>
      <c r="C12" s="29"/>
      <c r="D12" s="29"/>
      <c r="E12" s="29"/>
      <c r="F12" s="29"/>
      <c r="G12" s="29"/>
      <c r="H12" s="29"/>
      <c r="I12" s="29"/>
      <c r="J12" s="29"/>
      <c r="K12" s="29"/>
      <c r="L12" s="29"/>
      <c r="M12" s="29"/>
    </row>
    <row r="13" spans="1:13" ht="28.5" customHeight="1">
      <c r="A13" s="32" t="s">
        <v>169</v>
      </c>
      <c r="I13" s="41"/>
    </row>
    <row r="14" spans="1:13" ht="30" customHeight="1">
      <c r="A14" s="30" t="s">
        <v>439</v>
      </c>
      <c r="B14" s="32"/>
      <c r="C14" s="32"/>
      <c r="D14" s="32"/>
      <c r="E14" s="32"/>
      <c r="F14" s="32"/>
      <c r="G14" s="32"/>
      <c r="H14" s="32"/>
      <c r="I14" s="32"/>
      <c r="J14" s="29"/>
      <c r="K14" s="29"/>
      <c r="L14" s="27"/>
    </row>
    <row r="15" spans="1:13" ht="30" customHeight="1">
      <c r="A15" s="30" t="s">
        <v>431</v>
      </c>
      <c r="B15" s="32"/>
      <c r="C15" s="32"/>
      <c r="D15" s="32"/>
      <c r="E15" s="32"/>
      <c r="F15" s="32"/>
      <c r="G15" s="32"/>
      <c r="H15" s="32"/>
      <c r="I15" s="32"/>
      <c r="J15" s="29"/>
      <c r="K15" s="29"/>
      <c r="L15" s="27"/>
    </row>
    <row r="16" spans="1:13" s="27" customFormat="1" ht="30" customHeight="1">
      <c r="A16" s="100"/>
      <c r="B16" s="101"/>
      <c r="C16" s="29"/>
      <c r="D16" s="29"/>
      <c r="E16" s="29"/>
      <c r="F16" s="29"/>
      <c r="G16" s="29"/>
      <c r="H16" s="29"/>
      <c r="I16" s="29"/>
      <c r="J16" s="29"/>
      <c r="K16" s="29"/>
      <c r="L16" s="29"/>
      <c r="M16" s="29"/>
    </row>
    <row r="17" spans="1:13" s="27" customFormat="1" ht="30" customHeight="1">
      <c r="A17" s="44"/>
      <c r="B17" s="42"/>
      <c r="C17" s="102"/>
      <c r="D17" s="103"/>
      <c r="E17" s="102"/>
      <c r="F17" s="103"/>
      <c r="G17" s="104"/>
      <c r="H17" s="105"/>
      <c r="I17" s="98"/>
      <c r="J17" s="29"/>
      <c r="K17" s="29"/>
      <c r="L17" s="29"/>
      <c r="M17" s="29"/>
    </row>
    <row r="18" spans="1:13" s="27" customFormat="1" ht="30" customHeight="1">
      <c r="A18" s="44"/>
      <c r="B18" s="42"/>
      <c r="C18" s="102"/>
      <c r="D18" s="103"/>
      <c r="E18" s="102"/>
      <c r="F18" s="103"/>
      <c r="G18" s="104"/>
      <c r="H18" s="105"/>
      <c r="I18" s="98"/>
      <c r="J18" s="98"/>
      <c r="K18" s="29"/>
      <c r="L18" s="29"/>
      <c r="M18" s="29"/>
    </row>
    <row r="19" spans="1:13" s="27" customFormat="1" ht="30" customHeight="1">
      <c r="A19" s="44"/>
      <c r="B19" s="42"/>
      <c r="C19" s="102"/>
      <c r="D19" s="103"/>
      <c r="E19" s="102"/>
      <c r="F19" s="103"/>
      <c r="G19" s="104"/>
      <c r="H19" s="105"/>
      <c r="I19" s="98"/>
      <c r="J19" s="29"/>
      <c r="K19" s="29"/>
      <c r="L19" s="29"/>
      <c r="M19" s="29"/>
    </row>
    <row r="20" spans="1:13" s="27" customFormat="1" ht="30" customHeight="1">
      <c r="A20" s="44"/>
      <c r="B20" s="42"/>
      <c r="C20" s="102"/>
      <c r="D20" s="103"/>
      <c r="E20" s="102"/>
      <c r="F20" s="103"/>
      <c r="G20" s="104"/>
      <c r="H20" s="105"/>
      <c r="I20" s="98"/>
      <c r="J20" s="29"/>
      <c r="K20" s="29"/>
      <c r="L20" s="29"/>
      <c r="M20" s="29"/>
    </row>
    <row r="21" spans="1:13" s="27" customFormat="1" ht="30" customHeight="1">
      <c r="A21" s="44"/>
      <c r="B21" s="42"/>
      <c r="C21" s="102"/>
      <c r="D21" s="103"/>
      <c r="E21" s="102"/>
      <c r="F21" s="103"/>
      <c r="G21" s="104"/>
      <c r="H21" s="105"/>
      <c r="I21" s="98"/>
      <c r="J21" s="29"/>
      <c r="K21" s="29"/>
      <c r="L21" s="29"/>
      <c r="M21" s="29"/>
    </row>
    <row r="22" spans="1:13" s="27" customFormat="1" ht="30.75" customHeight="1">
      <c r="A22" s="44"/>
      <c r="B22" s="42"/>
      <c r="C22" s="102"/>
      <c r="D22" s="103"/>
      <c r="E22" s="102"/>
      <c r="F22" s="103"/>
      <c r="G22" s="104"/>
      <c r="H22" s="105"/>
      <c r="I22" s="98"/>
      <c r="J22" s="29"/>
      <c r="K22" s="29"/>
      <c r="L22" s="29"/>
      <c r="M22" s="29"/>
    </row>
    <row r="23" spans="1:13" s="27" customFormat="1" ht="27.75" customHeight="1">
      <c r="A23" s="44"/>
      <c r="B23" s="42"/>
      <c r="C23" s="102"/>
      <c r="D23" s="103"/>
      <c r="E23" s="102"/>
      <c r="F23" s="103"/>
      <c r="G23" s="104"/>
      <c r="H23" s="105"/>
      <c r="I23" s="98"/>
      <c r="J23" s="29"/>
      <c r="K23" s="29"/>
      <c r="L23" s="29"/>
      <c r="M23" s="29"/>
    </row>
    <row r="24" spans="1:13" s="27" customFormat="1" ht="24.75" hidden="1" customHeight="1">
      <c r="A24" s="44"/>
      <c r="B24" s="42"/>
      <c r="C24" s="106"/>
      <c r="D24" s="106"/>
      <c r="E24" s="106"/>
      <c r="F24" s="106"/>
      <c r="G24" s="106"/>
      <c r="H24" s="106"/>
      <c r="I24" s="98"/>
      <c r="J24" s="29"/>
      <c r="K24" s="29"/>
      <c r="L24" s="29"/>
      <c r="M24" s="29"/>
    </row>
    <row r="25" spans="1:13" s="27" customFormat="1" ht="24.75" hidden="1" customHeight="1">
      <c r="A25" s="42"/>
      <c r="B25" s="42"/>
      <c r="C25" s="102"/>
      <c r="D25" s="103"/>
      <c r="E25" s="102"/>
      <c r="F25" s="103"/>
      <c r="G25" s="104"/>
      <c r="H25" s="105"/>
      <c r="I25" s="98"/>
      <c r="J25" s="29"/>
      <c r="K25" s="29"/>
      <c r="L25" s="29"/>
      <c r="M25" s="29"/>
    </row>
    <row r="26" spans="1:13" s="27" customFormat="1" ht="24.75" hidden="1" customHeight="1">
      <c r="A26" s="42"/>
      <c r="B26" s="42"/>
      <c r="C26" s="102"/>
      <c r="D26" s="103"/>
      <c r="E26" s="102"/>
      <c r="F26" s="103"/>
      <c r="G26" s="104"/>
      <c r="H26" s="105"/>
      <c r="I26" s="98"/>
      <c r="J26" s="29"/>
      <c r="K26" s="29"/>
      <c r="L26" s="29"/>
      <c r="M26" s="29"/>
    </row>
    <row r="27" spans="1:13" s="27" customFormat="1" ht="24.75" hidden="1" customHeight="1">
      <c r="A27" s="47"/>
      <c r="B27" s="44"/>
      <c r="C27" s="107"/>
      <c r="D27" s="38"/>
      <c r="E27" s="107"/>
      <c r="F27" s="38"/>
      <c r="G27" s="108"/>
      <c r="H27" s="109"/>
      <c r="I27" s="31"/>
    </row>
    <row r="28" spans="1:13" s="27" customFormat="1" ht="17.25" hidden="1" customHeight="1">
      <c r="A28" s="44"/>
      <c r="B28" s="44"/>
      <c r="C28" s="110"/>
      <c r="D28" s="38"/>
      <c r="E28" s="110"/>
      <c r="F28" s="38"/>
      <c r="G28" s="108"/>
      <c r="H28" s="109"/>
      <c r="I28" s="31"/>
    </row>
    <row r="29" spans="1:13" s="27" customFormat="1" ht="24.75" hidden="1" customHeight="1">
      <c r="A29" s="44"/>
      <c r="B29" s="44"/>
      <c r="C29" s="110"/>
      <c r="D29" s="110"/>
      <c r="E29" s="110"/>
      <c r="F29" s="110"/>
      <c r="G29" s="111"/>
      <c r="H29" s="111"/>
      <c r="I29" s="31"/>
    </row>
    <row r="30" spans="1:13" s="27" customFormat="1" ht="24.75" hidden="1" customHeight="1">
      <c r="A30" s="44"/>
      <c r="B30" s="44"/>
      <c r="C30" s="110"/>
      <c r="D30" s="110"/>
      <c r="E30" s="110"/>
      <c r="F30" s="110"/>
      <c r="G30" s="111"/>
      <c r="H30" s="111"/>
      <c r="I30" s="31"/>
    </row>
    <row r="31" spans="1:13" s="27" customFormat="1" ht="24.75" hidden="1" customHeight="1">
      <c r="A31" s="44"/>
      <c r="B31" s="44"/>
      <c r="C31" s="110"/>
      <c r="D31" s="38"/>
      <c r="E31" s="110"/>
      <c r="F31" s="38"/>
      <c r="G31" s="108"/>
      <c r="H31" s="109"/>
      <c r="I31" s="31"/>
    </row>
    <row r="32" spans="1:13" ht="24.75" hidden="1" customHeight="1">
      <c r="A32" s="95"/>
      <c r="B32" s="95"/>
      <c r="C32" s="112"/>
      <c r="D32" s="113"/>
      <c r="E32" s="112"/>
      <c r="F32" s="113"/>
      <c r="G32" s="114"/>
      <c r="H32" s="115"/>
      <c r="I32" s="48"/>
    </row>
    <row r="33" spans="1:9" ht="24.75" hidden="1" customHeight="1">
      <c r="A33" s="95"/>
      <c r="B33" s="95"/>
      <c r="C33" s="112"/>
      <c r="D33" s="113"/>
      <c r="E33" s="112"/>
      <c r="F33" s="113"/>
      <c r="G33" s="114"/>
      <c r="H33" s="115"/>
      <c r="I33" s="48"/>
    </row>
    <row r="34" spans="1:9" ht="24.75" hidden="1" customHeight="1">
      <c r="A34" s="95"/>
      <c r="B34" s="95"/>
      <c r="C34" s="116"/>
      <c r="D34" s="116"/>
      <c r="E34" s="116"/>
      <c r="F34" s="116"/>
      <c r="G34" s="116"/>
      <c r="H34" s="116"/>
      <c r="I34" s="48"/>
    </row>
    <row r="35" spans="1:9" ht="24.75" hidden="1" customHeight="1">
      <c r="A35" s="95"/>
      <c r="B35" s="95"/>
      <c r="C35" s="117"/>
      <c r="D35" s="113"/>
      <c r="E35" s="117"/>
      <c r="F35" s="113"/>
      <c r="G35" s="114"/>
      <c r="H35" s="115"/>
      <c r="I35" s="48"/>
    </row>
    <row r="36" spans="1:9" hidden="1">
      <c r="A36" s="95"/>
      <c r="B36" s="95"/>
      <c r="C36" s="117"/>
      <c r="D36" s="113"/>
      <c r="E36" s="117"/>
      <c r="F36" s="113"/>
      <c r="G36" s="114"/>
      <c r="H36" s="118"/>
      <c r="I36" s="48"/>
    </row>
    <row r="37" spans="1:9" hidden="1">
      <c r="A37" s="94"/>
      <c r="B37" s="94"/>
      <c r="C37" s="94"/>
      <c r="D37" s="94"/>
      <c r="E37" s="94"/>
      <c r="F37" s="94"/>
      <c r="G37" s="94"/>
      <c r="H37" s="94"/>
      <c r="I37" s="48"/>
    </row>
    <row r="38" spans="1:9" hidden="1">
      <c r="A38" s="94"/>
      <c r="B38" s="94"/>
      <c r="C38" s="94"/>
      <c r="D38" s="94"/>
      <c r="E38" s="94"/>
      <c r="F38" s="94"/>
      <c r="G38" s="94"/>
      <c r="H38" s="94"/>
      <c r="I38" s="48"/>
    </row>
    <row r="39" spans="1:9" ht="7.5" hidden="1" customHeight="1"/>
    <row r="40" spans="1:9" hidden="1"/>
    <row r="41" spans="1:9" hidden="1"/>
    <row r="42" spans="1:9" ht="12" hidden="1" customHeight="1"/>
    <row r="43" spans="1:9" ht="12" hidden="1" customHeight="1"/>
    <row r="44" spans="1:9" ht="12" hidden="1" customHeight="1"/>
    <row r="45" spans="1:9" ht="12" hidden="1" customHeight="1"/>
    <row r="46" spans="1:9" ht="3.75" hidden="1" customHeight="1"/>
    <row r="47" spans="1:9" ht="12" hidden="1" customHeight="1"/>
    <row r="48" spans="1:9" ht="12" hidden="1" customHeight="1"/>
    <row r="49" ht="12" hidden="1" customHeight="1"/>
    <row r="50" ht="12" hidden="1" customHeight="1"/>
    <row r="51" ht="12" hidden="1" customHeight="1"/>
    <row r="52" ht="12" hidden="1" customHeight="1"/>
    <row r="53" ht="12" hidden="1" customHeight="1"/>
    <row r="54" ht="12" hidden="1" customHeight="1"/>
    <row r="55" ht="12" hidden="1" customHeight="1"/>
    <row r="56" ht="12" hidden="1" customHeight="1"/>
    <row r="57" ht="12" hidden="1" customHeight="1"/>
    <row r="58" ht="12.75" hidden="1" customHeight="1"/>
    <row r="59" ht="12.75" hidden="1" customHeight="1"/>
    <row r="60" hidden="1"/>
    <row r="61" hidden="1"/>
    <row r="62" hidden="1"/>
    <row r="63" hidden="1"/>
    <row r="64" hidden="1"/>
    <row r="65" hidden="1"/>
    <row r="66" hidden="1"/>
    <row r="67" hidden="1"/>
    <row r="68" hidden="1"/>
    <row r="69" hidden="1"/>
  </sheetData>
  <phoneticPr fontId="1"/>
  <pageMargins left="0.78740157480314965" right="0.59055118110236227" top="1.2598425196850394" bottom="1.0629921259842521" header="0.19685039370078741" footer="0.59055118110236227"/>
  <pageSetup paperSize="9" firstPageNumber="7" orientation="portrait" r:id="rId1"/>
  <headerFooter alignWithMargins="0">
    <oddFooter>&amp;C11</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view="pageBreakPreview" zoomScaleNormal="100" zoomScaleSheetLayoutView="100" workbookViewId="0">
      <selection activeCell="C66" sqref="C66"/>
    </sheetView>
  </sheetViews>
  <sheetFormatPr defaultRowHeight="12"/>
  <cols>
    <col min="1" max="3" width="9" style="28"/>
    <col min="4" max="4" width="22.875" style="28" customWidth="1"/>
    <col min="5" max="6" width="13.25" style="119" customWidth="1"/>
    <col min="7" max="7" width="13.25" style="28" customWidth="1"/>
    <col min="8" max="8" width="8" style="28" customWidth="1"/>
    <col min="9" max="9" width="4.625" style="28" customWidth="1"/>
    <col min="10" max="256" width="9" style="28"/>
    <col min="257" max="257" width="22.875" style="28" customWidth="1"/>
    <col min="258" max="261" width="6.125" style="28" customWidth="1"/>
    <col min="262" max="262" width="26.625" style="28" customWidth="1"/>
    <col min="263" max="263" width="0.125" style="28" customWidth="1"/>
    <col min="264" max="265" width="0" style="28" hidden="1" customWidth="1"/>
    <col min="266" max="512" width="9" style="28"/>
    <col min="513" max="513" width="22.875" style="28" customWidth="1"/>
    <col min="514" max="517" width="6.125" style="28" customWidth="1"/>
    <col min="518" max="518" width="26.625" style="28" customWidth="1"/>
    <col min="519" max="519" width="0.125" style="28" customWidth="1"/>
    <col min="520" max="521" width="0" style="28" hidden="1" customWidth="1"/>
    <col min="522" max="768" width="9" style="28"/>
    <col min="769" max="769" width="22.875" style="28" customWidth="1"/>
    <col min="770" max="773" width="6.125" style="28" customWidth="1"/>
    <col min="774" max="774" width="26.625" style="28" customWidth="1"/>
    <col min="775" max="775" width="0.125" style="28" customWidth="1"/>
    <col min="776" max="777" width="0" style="28" hidden="1" customWidth="1"/>
    <col min="778" max="1024" width="9" style="28"/>
    <col min="1025" max="1025" width="22.875" style="28" customWidth="1"/>
    <col min="1026" max="1029" width="6.125" style="28" customWidth="1"/>
    <col min="1030" max="1030" width="26.625" style="28" customWidth="1"/>
    <col min="1031" max="1031" width="0.125" style="28" customWidth="1"/>
    <col min="1032" max="1033" width="0" style="28" hidden="1" customWidth="1"/>
    <col min="1034" max="1280" width="9" style="28"/>
    <col min="1281" max="1281" width="22.875" style="28" customWidth="1"/>
    <col min="1282" max="1285" width="6.125" style="28" customWidth="1"/>
    <col min="1286" max="1286" width="26.625" style="28" customWidth="1"/>
    <col min="1287" max="1287" width="0.125" style="28" customWidth="1"/>
    <col min="1288" max="1289" width="0" style="28" hidden="1" customWidth="1"/>
    <col min="1290" max="1536" width="9" style="28"/>
    <col min="1537" max="1537" width="22.875" style="28" customWidth="1"/>
    <col min="1538" max="1541" width="6.125" style="28" customWidth="1"/>
    <col min="1542" max="1542" width="26.625" style="28" customWidth="1"/>
    <col min="1543" max="1543" width="0.125" style="28" customWidth="1"/>
    <col min="1544" max="1545" width="0" style="28" hidden="1" customWidth="1"/>
    <col min="1546" max="1792" width="9" style="28"/>
    <col min="1793" max="1793" width="22.875" style="28" customWidth="1"/>
    <col min="1794" max="1797" width="6.125" style="28" customWidth="1"/>
    <col min="1798" max="1798" width="26.625" style="28" customWidth="1"/>
    <col min="1799" max="1799" width="0.125" style="28" customWidth="1"/>
    <col min="1800" max="1801" width="0" style="28" hidden="1" customWidth="1"/>
    <col min="1802" max="2048" width="9" style="28"/>
    <col min="2049" max="2049" width="22.875" style="28" customWidth="1"/>
    <col min="2050" max="2053" width="6.125" style="28" customWidth="1"/>
    <col min="2054" max="2054" width="26.625" style="28" customWidth="1"/>
    <col min="2055" max="2055" width="0.125" style="28" customWidth="1"/>
    <col min="2056" max="2057" width="0" style="28" hidden="1" customWidth="1"/>
    <col min="2058" max="2304" width="9" style="28"/>
    <col min="2305" max="2305" width="22.875" style="28" customWidth="1"/>
    <col min="2306" max="2309" width="6.125" style="28" customWidth="1"/>
    <col min="2310" max="2310" width="26.625" style="28" customWidth="1"/>
    <col min="2311" max="2311" width="0.125" style="28" customWidth="1"/>
    <col min="2312" max="2313" width="0" style="28" hidden="1" customWidth="1"/>
    <col min="2314" max="2560" width="9" style="28"/>
    <col min="2561" max="2561" width="22.875" style="28" customWidth="1"/>
    <col min="2562" max="2565" width="6.125" style="28" customWidth="1"/>
    <col min="2566" max="2566" width="26.625" style="28" customWidth="1"/>
    <col min="2567" max="2567" width="0.125" style="28" customWidth="1"/>
    <col min="2568" max="2569" width="0" style="28" hidden="1" customWidth="1"/>
    <col min="2570" max="2816" width="9" style="28"/>
    <col min="2817" max="2817" width="22.875" style="28" customWidth="1"/>
    <col min="2818" max="2821" width="6.125" style="28" customWidth="1"/>
    <col min="2822" max="2822" width="26.625" style="28" customWidth="1"/>
    <col min="2823" max="2823" width="0.125" style="28" customWidth="1"/>
    <col min="2824" max="2825" width="0" style="28" hidden="1" customWidth="1"/>
    <col min="2826" max="3072" width="9" style="28"/>
    <col min="3073" max="3073" width="22.875" style="28" customWidth="1"/>
    <col min="3074" max="3077" width="6.125" style="28" customWidth="1"/>
    <col min="3078" max="3078" width="26.625" style="28" customWidth="1"/>
    <col min="3079" max="3079" width="0.125" style="28" customWidth="1"/>
    <col min="3080" max="3081" width="0" style="28" hidden="1" customWidth="1"/>
    <col min="3082" max="3328" width="9" style="28"/>
    <col min="3329" max="3329" width="22.875" style="28" customWidth="1"/>
    <col min="3330" max="3333" width="6.125" style="28" customWidth="1"/>
    <col min="3334" max="3334" width="26.625" style="28" customWidth="1"/>
    <col min="3335" max="3335" width="0.125" style="28" customWidth="1"/>
    <col min="3336" max="3337" width="0" style="28" hidden="1" customWidth="1"/>
    <col min="3338" max="3584" width="9" style="28"/>
    <col min="3585" max="3585" width="22.875" style="28" customWidth="1"/>
    <col min="3586" max="3589" width="6.125" style="28" customWidth="1"/>
    <col min="3590" max="3590" width="26.625" style="28" customWidth="1"/>
    <col min="3591" max="3591" width="0.125" style="28" customWidth="1"/>
    <col min="3592" max="3593" width="0" style="28" hidden="1" customWidth="1"/>
    <col min="3594" max="3840" width="9" style="28"/>
    <col min="3841" max="3841" width="22.875" style="28" customWidth="1"/>
    <col min="3842" max="3845" width="6.125" style="28" customWidth="1"/>
    <col min="3846" max="3846" width="26.625" style="28" customWidth="1"/>
    <col min="3847" max="3847" width="0.125" style="28" customWidth="1"/>
    <col min="3848" max="3849" width="0" style="28" hidden="1" customWidth="1"/>
    <col min="3850" max="4096" width="9" style="28"/>
    <col min="4097" max="4097" width="22.875" style="28" customWidth="1"/>
    <col min="4098" max="4101" width="6.125" style="28" customWidth="1"/>
    <col min="4102" max="4102" width="26.625" style="28" customWidth="1"/>
    <col min="4103" max="4103" width="0.125" style="28" customWidth="1"/>
    <col min="4104" max="4105" width="0" style="28" hidden="1" customWidth="1"/>
    <col min="4106" max="4352" width="9" style="28"/>
    <col min="4353" max="4353" width="22.875" style="28" customWidth="1"/>
    <col min="4354" max="4357" width="6.125" style="28" customWidth="1"/>
    <col min="4358" max="4358" width="26.625" style="28" customWidth="1"/>
    <col min="4359" max="4359" width="0.125" style="28" customWidth="1"/>
    <col min="4360" max="4361" width="0" style="28" hidden="1" customWidth="1"/>
    <col min="4362" max="4608" width="9" style="28"/>
    <col min="4609" max="4609" width="22.875" style="28" customWidth="1"/>
    <col min="4610" max="4613" width="6.125" style="28" customWidth="1"/>
    <col min="4614" max="4614" width="26.625" style="28" customWidth="1"/>
    <col min="4615" max="4615" width="0.125" style="28" customWidth="1"/>
    <col min="4616" max="4617" width="0" style="28" hidden="1" customWidth="1"/>
    <col min="4618" max="4864" width="9" style="28"/>
    <col min="4865" max="4865" width="22.875" style="28" customWidth="1"/>
    <col min="4866" max="4869" width="6.125" style="28" customWidth="1"/>
    <col min="4870" max="4870" width="26.625" style="28" customWidth="1"/>
    <col min="4871" max="4871" width="0.125" style="28" customWidth="1"/>
    <col min="4872" max="4873" width="0" style="28" hidden="1" customWidth="1"/>
    <col min="4874" max="5120" width="9" style="28"/>
    <col min="5121" max="5121" width="22.875" style="28" customWidth="1"/>
    <col min="5122" max="5125" width="6.125" style="28" customWidth="1"/>
    <col min="5126" max="5126" width="26.625" style="28" customWidth="1"/>
    <col min="5127" max="5127" width="0.125" style="28" customWidth="1"/>
    <col min="5128" max="5129" width="0" style="28" hidden="1" customWidth="1"/>
    <col min="5130" max="5376" width="9" style="28"/>
    <col min="5377" max="5377" width="22.875" style="28" customWidth="1"/>
    <col min="5378" max="5381" width="6.125" style="28" customWidth="1"/>
    <col min="5382" max="5382" width="26.625" style="28" customWidth="1"/>
    <col min="5383" max="5383" width="0.125" style="28" customWidth="1"/>
    <col min="5384" max="5385" width="0" style="28" hidden="1" customWidth="1"/>
    <col min="5386" max="5632" width="9" style="28"/>
    <col min="5633" max="5633" width="22.875" style="28" customWidth="1"/>
    <col min="5634" max="5637" width="6.125" style="28" customWidth="1"/>
    <col min="5638" max="5638" width="26.625" style="28" customWidth="1"/>
    <col min="5639" max="5639" width="0.125" style="28" customWidth="1"/>
    <col min="5640" max="5641" width="0" style="28" hidden="1" customWidth="1"/>
    <col min="5642" max="5888" width="9" style="28"/>
    <col min="5889" max="5889" width="22.875" style="28" customWidth="1"/>
    <col min="5890" max="5893" width="6.125" style="28" customWidth="1"/>
    <col min="5894" max="5894" width="26.625" style="28" customWidth="1"/>
    <col min="5895" max="5895" width="0.125" style="28" customWidth="1"/>
    <col min="5896" max="5897" width="0" style="28" hidden="1" customWidth="1"/>
    <col min="5898" max="6144" width="9" style="28"/>
    <col min="6145" max="6145" width="22.875" style="28" customWidth="1"/>
    <col min="6146" max="6149" width="6.125" style="28" customWidth="1"/>
    <col min="6150" max="6150" width="26.625" style="28" customWidth="1"/>
    <col min="6151" max="6151" width="0.125" style="28" customWidth="1"/>
    <col min="6152" max="6153" width="0" style="28" hidden="1" customWidth="1"/>
    <col min="6154" max="6400" width="9" style="28"/>
    <col min="6401" max="6401" width="22.875" style="28" customWidth="1"/>
    <col min="6402" max="6405" width="6.125" style="28" customWidth="1"/>
    <col min="6406" max="6406" width="26.625" style="28" customWidth="1"/>
    <col min="6407" max="6407" width="0.125" style="28" customWidth="1"/>
    <col min="6408" max="6409" width="0" style="28" hidden="1" customWidth="1"/>
    <col min="6410" max="6656" width="9" style="28"/>
    <col min="6657" max="6657" width="22.875" style="28" customWidth="1"/>
    <col min="6658" max="6661" width="6.125" style="28" customWidth="1"/>
    <col min="6662" max="6662" width="26.625" style="28" customWidth="1"/>
    <col min="6663" max="6663" width="0.125" style="28" customWidth="1"/>
    <col min="6664" max="6665" width="0" style="28" hidden="1" customWidth="1"/>
    <col min="6666" max="6912" width="9" style="28"/>
    <col min="6913" max="6913" width="22.875" style="28" customWidth="1"/>
    <col min="6914" max="6917" width="6.125" style="28" customWidth="1"/>
    <col min="6918" max="6918" width="26.625" style="28" customWidth="1"/>
    <col min="6919" max="6919" width="0.125" style="28" customWidth="1"/>
    <col min="6920" max="6921" width="0" style="28" hidden="1" customWidth="1"/>
    <col min="6922" max="7168" width="9" style="28"/>
    <col min="7169" max="7169" width="22.875" style="28" customWidth="1"/>
    <col min="7170" max="7173" width="6.125" style="28" customWidth="1"/>
    <col min="7174" max="7174" width="26.625" style="28" customWidth="1"/>
    <col min="7175" max="7175" width="0.125" style="28" customWidth="1"/>
    <col min="7176" max="7177" width="0" style="28" hidden="1" customWidth="1"/>
    <col min="7178" max="7424" width="9" style="28"/>
    <col min="7425" max="7425" width="22.875" style="28" customWidth="1"/>
    <col min="7426" max="7429" width="6.125" style="28" customWidth="1"/>
    <col min="7430" max="7430" width="26.625" style="28" customWidth="1"/>
    <col min="7431" max="7431" width="0.125" style="28" customWidth="1"/>
    <col min="7432" max="7433" width="0" style="28" hidden="1" customWidth="1"/>
    <col min="7434" max="7680" width="9" style="28"/>
    <col min="7681" max="7681" width="22.875" style="28" customWidth="1"/>
    <col min="7682" max="7685" width="6.125" style="28" customWidth="1"/>
    <col min="7686" max="7686" width="26.625" style="28" customWidth="1"/>
    <col min="7687" max="7687" width="0.125" style="28" customWidth="1"/>
    <col min="7688" max="7689" width="0" style="28" hidden="1" customWidth="1"/>
    <col min="7690" max="7936" width="9" style="28"/>
    <col min="7937" max="7937" width="22.875" style="28" customWidth="1"/>
    <col min="7938" max="7941" width="6.125" style="28" customWidth="1"/>
    <col min="7942" max="7942" width="26.625" style="28" customWidth="1"/>
    <col min="7943" max="7943" width="0.125" style="28" customWidth="1"/>
    <col min="7944" max="7945" width="0" style="28" hidden="1" customWidth="1"/>
    <col min="7946" max="8192" width="9" style="28"/>
    <col min="8193" max="8193" width="22.875" style="28" customWidth="1"/>
    <col min="8194" max="8197" width="6.125" style="28" customWidth="1"/>
    <col min="8198" max="8198" width="26.625" style="28" customWidth="1"/>
    <col min="8199" max="8199" width="0.125" style="28" customWidth="1"/>
    <col min="8200" max="8201" width="0" style="28" hidden="1" customWidth="1"/>
    <col min="8202" max="8448" width="9" style="28"/>
    <col min="8449" max="8449" width="22.875" style="28" customWidth="1"/>
    <col min="8450" max="8453" width="6.125" style="28" customWidth="1"/>
    <col min="8454" max="8454" width="26.625" style="28" customWidth="1"/>
    <col min="8455" max="8455" width="0.125" style="28" customWidth="1"/>
    <col min="8456" max="8457" width="0" style="28" hidden="1" customWidth="1"/>
    <col min="8458" max="8704" width="9" style="28"/>
    <col min="8705" max="8705" width="22.875" style="28" customWidth="1"/>
    <col min="8706" max="8709" width="6.125" style="28" customWidth="1"/>
    <col min="8710" max="8710" width="26.625" style="28" customWidth="1"/>
    <col min="8711" max="8711" width="0.125" style="28" customWidth="1"/>
    <col min="8712" max="8713" width="0" style="28" hidden="1" customWidth="1"/>
    <col min="8714" max="8960" width="9" style="28"/>
    <col min="8961" max="8961" width="22.875" style="28" customWidth="1"/>
    <col min="8962" max="8965" width="6.125" style="28" customWidth="1"/>
    <col min="8966" max="8966" width="26.625" style="28" customWidth="1"/>
    <col min="8967" max="8967" width="0.125" style="28" customWidth="1"/>
    <col min="8968" max="8969" width="0" style="28" hidden="1" customWidth="1"/>
    <col min="8970" max="9216" width="9" style="28"/>
    <col min="9217" max="9217" width="22.875" style="28" customWidth="1"/>
    <col min="9218" max="9221" width="6.125" style="28" customWidth="1"/>
    <col min="9222" max="9222" width="26.625" style="28" customWidth="1"/>
    <col min="9223" max="9223" width="0.125" style="28" customWidth="1"/>
    <col min="9224" max="9225" width="0" style="28" hidden="1" customWidth="1"/>
    <col min="9226" max="9472" width="9" style="28"/>
    <col min="9473" max="9473" width="22.875" style="28" customWidth="1"/>
    <col min="9474" max="9477" width="6.125" style="28" customWidth="1"/>
    <col min="9478" max="9478" width="26.625" style="28" customWidth="1"/>
    <col min="9479" max="9479" width="0.125" style="28" customWidth="1"/>
    <col min="9480" max="9481" width="0" style="28" hidden="1" customWidth="1"/>
    <col min="9482" max="9728" width="9" style="28"/>
    <col min="9729" max="9729" width="22.875" style="28" customWidth="1"/>
    <col min="9730" max="9733" width="6.125" style="28" customWidth="1"/>
    <col min="9734" max="9734" width="26.625" style="28" customWidth="1"/>
    <col min="9735" max="9735" width="0.125" style="28" customWidth="1"/>
    <col min="9736" max="9737" width="0" style="28" hidden="1" customWidth="1"/>
    <col min="9738" max="9984" width="9" style="28"/>
    <col min="9985" max="9985" width="22.875" style="28" customWidth="1"/>
    <col min="9986" max="9989" width="6.125" style="28" customWidth="1"/>
    <col min="9990" max="9990" width="26.625" style="28" customWidth="1"/>
    <col min="9991" max="9991" width="0.125" style="28" customWidth="1"/>
    <col min="9992" max="9993" width="0" style="28" hidden="1" customWidth="1"/>
    <col min="9994" max="10240" width="9" style="28"/>
    <col min="10241" max="10241" width="22.875" style="28" customWidth="1"/>
    <col min="10242" max="10245" width="6.125" style="28" customWidth="1"/>
    <col min="10246" max="10246" width="26.625" style="28" customWidth="1"/>
    <col min="10247" max="10247" width="0.125" style="28" customWidth="1"/>
    <col min="10248" max="10249" width="0" style="28" hidden="1" customWidth="1"/>
    <col min="10250" max="10496" width="9" style="28"/>
    <col min="10497" max="10497" width="22.875" style="28" customWidth="1"/>
    <col min="10498" max="10501" width="6.125" style="28" customWidth="1"/>
    <col min="10502" max="10502" width="26.625" style="28" customWidth="1"/>
    <col min="10503" max="10503" width="0.125" style="28" customWidth="1"/>
    <col min="10504" max="10505" width="0" style="28" hidden="1" customWidth="1"/>
    <col min="10506" max="10752" width="9" style="28"/>
    <col min="10753" max="10753" width="22.875" style="28" customWidth="1"/>
    <col min="10754" max="10757" width="6.125" style="28" customWidth="1"/>
    <col min="10758" max="10758" width="26.625" style="28" customWidth="1"/>
    <col min="10759" max="10759" width="0.125" style="28" customWidth="1"/>
    <col min="10760" max="10761" width="0" style="28" hidden="1" customWidth="1"/>
    <col min="10762" max="11008" width="9" style="28"/>
    <col min="11009" max="11009" width="22.875" style="28" customWidth="1"/>
    <col min="11010" max="11013" width="6.125" style="28" customWidth="1"/>
    <col min="11014" max="11014" width="26.625" style="28" customWidth="1"/>
    <col min="11015" max="11015" width="0.125" style="28" customWidth="1"/>
    <col min="11016" max="11017" width="0" style="28" hidden="1" customWidth="1"/>
    <col min="11018" max="11264" width="9" style="28"/>
    <col min="11265" max="11265" width="22.875" style="28" customWidth="1"/>
    <col min="11266" max="11269" width="6.125" style="28" customWidth="1"/>
    <col min="11270" max="11270" width="26.625" style="28" customWidth="1"/>
    <col min="11271" max="11271" width="0.125" style="28" customWidth="1"/>
    <col min="11272" max="11273" width="0" style="28" hidden="1" customWidth="1"/>
    <col min="11274" max="11520" width="9" style="28"/>
    <col min="11521" max="11521" width="22.875" style="28" customWidth="1"/>
    <col min="11522" max="11525" width="6.125" style="28" customWidth="1"/>
    <col min="11526" max="11526" width="26.625" style="28" customWidth="1"/>
    <col min="11527" max="11527" width="0.125" style="28" customWidth="1"/>
    <col min="11528" max="11529" width="0" style="28" hidden="1" customWidth="1"/>
    <col min="11530" max="11776" width="9" style="28"/>
    <col min="11777" max="11777" width="22.875" style="28" customWidth="1"/>
    <col min="11778" max="11781" width="6.125" style="28" customWidth="1"/>
    <col min="11782" max="11782" width="26.625" style="28" customWidth="1"/>
    <col min="11783" max="11783" width="0.125" style="28" customWidth="1"/>
    <col min="11784" max="11785" width="0" style="28" hidden="1" customWidth="1"/>
    <col min="11786" max="12032" width="9" style="28"/>
    <col min="12033" max="12033" width="22.875" style="28" customWidth="1"/>
    <col min="12034" max="12037" width="6.125" style="28" customWidth="1"/>
    <col min="12038" max="12038" width="26.625" style="28" customWidth="1"/>
    <col min="12039" max="12039" width="0.125" style="28" customWidth="1"/>
    <col min="12040" max="12041" width="0" style="28" hidden="1" customWidth="1"/>
    <col min="12042" max="12288" width="9" style="28"/>
    <col min="12289" max="12289" width="22.875" style="28" customWidth="1"/>
    <col min="12290" max="12293" width="6.125" style="28" customWidth="1"/>
    <col min="12294" max="12294" width="26.625" style="28" customWidth="1"/>
    <col min="12295" max="12295" width="0.125" style="28" customWidth="1"/>
    <col min="12296" max="12297" width="0" style="28" hidden="1" customWidth="1"/>
    <col min="12298" max="12544" width="9" style="28"/>
    <col min="12545" max="12545" width="22.875" style="28" customWidth="1"/>
    <col min="12546" max="12549" width="6.125" style="28" customWidth="1"/>
    <col min="12550" max="12550" width="26.625" style="28" customWidth="1"/>
    <col min="12551" max="12551" width="0.125" style="28" customWidth="1"/>
    <col min="12552" max="12553" width="0" style="28" hidden="1" customWidth="1"/>
    <col min="12554" max="12800" width="9" style="28"/>
    <col min="12801" max="12801" width="22.875" style="28" customWidth="1"/>
    <col min="12802" max="12805" width="6.125" style="28" customWidth="1"/>
    <col min="12806" max="12806" width="26.625" style="28" customWidth="1"/>
    <col min="12807" max="12807" width="0.125" style="28" customWidth="1"/>
    <col min="12808" max="12809" width="0" style="28" hidden="1" customWidth="1"/>
    <col min="12810" max="13056" width="9" style="28"/>
    <col min="13057" max="13057" width="22.875" style="28" customWidth="1"/>
    <col min="13058" max="13061" width="6.125" style="28" customWidth="1"/>
    <col min="13062" max="13062" width="26.625" style="28" customWidth="1"/>
    <col min="13063" max="13063" width="0.125" style="28" customWidth="1"/>
    <col min="13064" max="13065" width="0" style="28" hidden="1" customWidth="1"/>
    <col min="13066" max="13312" width="9" style="28"/>
    <col min="13313" max="13313" width="22.875" style="28" customWidth="1"/>
    <col min="13314" max="13317" width="6.125" style="28" customWidth="1"/>
    <col min="13318" max="13318" width="26.625" style="28" customWidth="1"/>
    <col min="13319" max="13319" width="0.125" style="28" customWidth="1"/>
    <col min="13320" max="13321" width="0" style="28" hidden="1" customWidth="1"/>
    <col min="13322" max="13568" width="9" style="28"/>
    <col min="13569" max="13569" width="22.875" style="28" customWidth="1"/>
    <col min="13570" max="13573" width="6.125" style="28" customWidth="1"/>
    <col min="13574" max="13574" width="26.625" style="28" customWidth="1"/>
    <col min="13575" max="13575" width="0.125" style="28" customWidth="1"/>
    <col min="13576" max="13577" width="0" style="28" hidden="1" customWidth="1"/>
    <col min="13578" max="13824" width="9" style="28"/>
    <col min="13825" max="13825" width="22.875" style="28" customWidth="1"/>
    <col min="13826" max="13829" width="6.125" style="28" customWidth="1"/>
    <col min="13830" max="13830" width="26.625" style="28" customWidth="1"/>
    <col min="13831" max="13831" width="0.125" style="28" customWidth="1"/>
    <col min="13832" max="13833" width="0" style="28" hidden="1" customWidth="1"/>
    <col min="13834" max="14080" width="9" style="28"/>
    <col min="14081" max="14081" width="22.875" style="28" customWidth="1"/>
    <col min="14082" max="14085" width="6.125" style="28" customWidth="1"/>
    <col min="14086" max="14086" width="26.625" style="28" customWidth="1"/>
    <col min="14087" max="14087" width="0.125" style="28" customWidth="1"/>
    <col min="14088" max="14089" width="0" style="28" hidden="1" customWidth="1"/>
    <col min="14090" max="14336" width="9" style="28"/>
    <col min="14337" max="14337" width="22.875" style="28" customWidth="1"/>
    <col min="14338" max="14341" width="6.125" style="28" customWidth="1"/>
    <col min="14342" max="14342" width="26.625" style="28" customWidth="1"/>
    <col min="14343" max="14343" width="0.125" style="28" customWidth="1"/>
    <col min="14344" max="14345" width="0" style="28" hidden="1" customWidth="1"/>
    <col min="14346" max="14592" width="9" style="28"/>
    <col min="14593" max="14593" width="22.875" style="28" customWidth="1"/>
    <col min="14594" max="14597" width="6.125" style="28" customWidth="1"/>
    <col min="14598" max="14598" width="26.625" style="28" customWidth="1"/>
    <col min="14599" max="14599" width="0.125" style="28" customWidth="1"/>
    <col min="14600" max="14601" width="0" style="28" hidden="1" customWidth="1"/>
    <col min="14602" max="14848" width="9" style="28"/>
    <col min="14849" max="14849" width="22.875" style="28" customWidth="1"/>
    <col min="14850" max="14853" width="6.125" style="28" customWidth="1"/>
    <col min="14854" max="14854" width="26.625" style="28" customWidth="1"/>
    <col min="14855" max="14855" width="0.125" style="28" customWidth="1"/>
    <col min="14856" max="14857" width="0" style="28" hidden="1" customWidth="1"/>
    <col min="14858" max="15104" width="9" style="28"/>
    <col min="15105" max="15105" width="22.875" style="28" customWidth="1"/>
    <col min="15106" max="15109" width="6.125" style="28" customWidth="1"/>
    <col min="15110" max="15110" width="26.625" style="28" customWidth="1"/>
    <col min="15111" max="15111" width="0.125" style="28" customWidth="1"/>
    <col min="15112" max="15113" width="0" style="28" hidden="1" customWidth="1"/>
    <col min="15114" max="15360" width="9" style="28"/>
    <col min="15361" max="15361" width="22.875" style="28" customWidth="1"/>
    <col min="15362" max="15365" width="6.125" style="28" customWidth="1"/>
    <col min="15366" max="15366" width="26.625" style="28" customWidth="1"/>
    <col min="15367" max="15367" width="0.125" style="28" customWidth="1"/>
    <col min="15368" max="15369" width="0" style="28" hidden="1" customWidth="1"/>
    <col min="15370" max="15616" width="9" style="28"/>
    <col min="15617" max="15617" width="22.875" style="28" customWidth="1"/>
    <col min="15618" max="15621" width="6.125" style="28" customWidth="1"/>
    <col min="15622" max="15622" width="26.625" style="28" customWidth="1"/>
    <col min="15623" max="15623" width="0.125" style="28" customWidth="1"/>
    <col min="15624" max="15625" width="0" style="28" hidden="1" customWidth="1"/>
    <col min="15626" max="15872" width="9" style="28"/>
    <col min="15873" max="15873" width="22.875" style="28" customWidth="1"/>
    <col min="15874" max="15877" width="6.125" style="28" customWidth="1"/>
    <col min="15878" max="15878" width="26.625" style="28" customWidth="1"/>
    <col min="15879" max="15879" width="0.125" style="28" customWidth="1"/>
    <col min="15880" max="15881" width="0" style="28" hidden="1" customWidth="1"/>
    <col min="15882" max="16128" width="9" style="28"/>
    <col min="16129" max="16129" width="22.875" style="28" customWidth="1"/>
    <col min="16130" max="16133" width="6.125" style="28" customWidth="1"/>
    <col min="16134" max="16134" width="26.625" style="28" customWidth="1"/>
    <col min="16135" max="16135" width="0.125" style="28" customWidth="1"/>
    <col min="16136" max="16137" width="0" style="28" hidden="1" customWidth="1"/>
    <col min="16138" max="16384" width="9" style="28"/>
  </cols>
  <sheetData>
    <row r="1" spans="1:11" ht="24" customHeight="1">
      <c r="A1" s="29" t="s">
        <v>363</v>
      </c>
      <c r="B1" s="27"/>
      <c r="C1" s="27"/>
      <c r="D1" s="27"/>
    </row>
    <row r="2" spans="1:11" ht="15" customHeight="1">
      <c r="F2" s="120"/>
      <c r="G2" s="295" t="s">
        <v>362</v>
      </c>
    </row>
    <row r="3" spans="1:11" s="27" customFormat="1" ht="20.100000000000001" customHeight="1">
      <c r="A3" s="470" t="s">
        <v>170</v>
      </c>
      <c r="B3" s="471"/>
      <c r="C3" s="471"/>
      <c r="D3" s="472"/>
      <c r="E3" s="466" t="s">
        <v>171</v>
      </c>
      <c r="F3" s="467"/>
      <c r="G3" s="468"/>
    </row>
    <row r="4" spans="1:11" s="27" customFormat="1" ht="27">
      <c r="A4" s="473"/>
      <c r="B4" s="474"/>
      <c r="C4" s="474"/>
      <c r="D4" s="475"/>
      <c r="E4" s="121" t="s">
        <v>361</v>
      </c>
      <c r="F4" s="292" t="s">
        <v>33</v>
      </c>
      <c r="G4" s="294" t="s">
        <v>432</v>
      </c>
    </row>
    <row r="5" spans="1:11" s="27" customFormat="1" ht="18.75" customHeight="1">
      <c r="A5" s="293" t="s">
        <v>53</v>
      </c>
      <c r="B5" s="122"/>
      <c r="C5" s="123"/>
      <c r="D5" s="124"/>
      <c r="E5" s="279">
        <v>3924</v>
      </c>
      <c r="F5" s="288">
        <v>100</v>
      </c>
      <c r="G5" s="283">
        <v>5.9</v>
      </c>
      <c r="H5" s="31"/>
    </row>
    <row r="6" spans="1:11" s="27" customFormat="1" ht="15.75" customHeight="1">
      <c r="A6" s="56" t="s">
        <v>172</v>
      </c>
      <c r="B6" s="125"/>
      <c r="C6" s="125"/>
      <c r="D6" s="126"/>
      <c r="E6" s="280">
        <v>585</v>
      </c>
      <c r="F6" s="288">
        <v>14.9</v>
      </c>
      <c r="G6" s="283">
        <v>5.6</v>
      </c>
      <c r="K6" s="127"/>
    </row>
    <row r="7" spans="1:11" s="80" customFormat="1" ht="15" customHeight="1">
      <c r="A7" s="60" t="s">
        <v>55</v>
      </c>
      <c r="B7" s="128"/>
      <c r="C7" s="128"/>
      <c r="D7" s="129"/>
      <c r="E7" s="281">
        <v>23</v>
      </c>
      <c r="F7" s="289">
        <f t="shared" ref="F7:F51" si="0">E7/$E$5*100</f>
        <v>0.58613659531090723</v>
      </c>
      <c r="G7" s="285">
        <v>7.666666666666667</v>
      </c>
      <c r="I7" s="130"/>
    </row>
    <row r="8" spans="1:11" s="80" customFormat="1" ht="15" customHeight="1">
      <c r="A8" s="60" t="s">
        <v>56</v>
      </c>
      <c r="B8" s="131"/>
      <c r="C8" s="131"/>
      <c r="D8" s="132"/>
      <c r="E8" s="59">
        <v>151</v>
      </c>
      <c r="F8" s="290">
        <f t="shared" si="0"/>
        <v>3.8481141692150866</v>
      </c>
      <c r="G8" s="286">
        <v>6.04</v>
      </c>
    </row>
    <row r="9" spans="1:11" s="80" customFormat="1" ht="15" customHeight="1">
      <c r="A9" s="60" t="s">
        <v>57</v>
      </c>
      <c r="B9" s="131"/>
      <c r="C9" s="131"/>
      <c r="D9" s="132"/>
      <c r="E9" s="59">
        <v>42</v>
      </c>
      <c r="F9" s="290">
        <f t="shared" si="0"/>
        <v>1.0703363914373087</v>
      </c>
      <c r="G9" s="286">
        <v>3.2307692307692308</v>
      </c>
    </row>
    <row r="10" spans="1:11" s="80" customFormat="1" ht="15" customHeight="1">
      <c r="A10" s="60" t="s">
        <v>58</v>
      </c>
      <c r="B10" s="131"/>
      <c r="C10" s="131"/>
      <c r="D10" s="132"/>
      <c r="E10" s="59">
        <v>74</v>
      </c>
      <c r="F10" s="290">
        <f t="shared" si="0"/>
        <v>1.8858307849133535</v>
      </c>
      <c r="G10" s="286">
        <v>6.166666666666667</v>
      </c>
      <c r="J10" s="130"/>
    </row>
    <row r="11" spans="1:11" s="80" customFormat="1" ht="15" customHeight="1">
      <c r="A11" s="60" t="s">
        <v>59</v>
      </c>
      <c r="B11" s="131"/>
      <c r="C11" s="131"/>
      <c r="D11" s="132"/>
      <c r="E11" s="59">
        <v>17</v>
      </c>
      <c r="F11" s="290">
        <f t="shared" si="0"/>
        <v>0.43323139653414883</v>
      </c>
      <c r="G11" s="286">
        <v>4.25</v>
      </c>
      <c r="I11" s="130"/>
    </row>
    <row r="12" spans="1:11" s="80" customFormat="1" ht="15" customHeight="1">
      <c r="A12" s="60" t="s">
        <v>60</v>
      </c>
      <c r="B12" s="131"/>
      <c r="C12" s="131"/>
      <c r="D12" s="132"/>
      <c r="E12" s="59">
        <v>23</v>
      </c>
      <c r="F12" s="290">
        <f t="shared" si="0"/>
        <v>0.58613659531090723</v>
      </c>
      <c r="G12" s="286">
        <v>11.5</v>
      </c>
    </row>
    <row r="13" spans="1:11" s="80" customFormat="1" ht="15" customHeight="1">
      <c r="A13" s="60" t="s">
        <v>61</v>
      </c>
      <c r="B13" s="131"/>
      <c r="C13" s="131"/>
      <c r="D13" s="132"/>
      <c r="E13" s="59">
        <v>13</v>
      </c>
      <c r="F13" s="290">
        <f t="shared" si="0"/>
        <v>0.33129459734964323</v>
      </c>
      <c r="G13" s="286">
        <v>13</v>
      </c>
    </row>
    <row r="14" spans="1:11" s="80" customFormat="1" ht="15" customHeight="1">
      <c r="A14" s="60" t="s">
        <v>62</v>
      </c>
      <c r="B14" s="131"/>
      <c r="C14" s="131"/>
      <c r="D14" s="132"/>
      <c r="E14" s="59">
        <v>10</v>
      </c>
      <c r="F14" s="290">
        <f t="shared" si="0"/>
        <v>0.254841997961264</v>
      </c>
      <c r="G14" s="286">
        <v>2</v>
      </c>
    </row>
    <row r="15" spans="1:11" s="80" customFormat="1" ht="15" customHeight="1">
      <c r="A15" s="64" t="s">
        <v>63</v>
      </c>
      <c r="B15" s="131"/>
      <c r="C15" s="131"/>
      <c r="D15" s="132"/>
      <c r="E15" s="59">
        <v>16</v>
      </c>
      <c r="F15" s="290">
        <f t="shared" si="0"/>
        <v>0.40774719673802245</v>
      </c>
      <c r="G15" s="286">
        <v>5.333333333333333</v>
      </c>
    </row>
    <row r="16" spans="1:11" s="80" customFormat="1" ht="15" customHeight="1">
      <c r="A16" s="60" t="s">
        <v>64</v>
      </c>
      <c r="B16" s="131"/>
      <c r="C16" s="131"/>
      <c r="D16" s="132"/>
      <c r="E16" s="59">
        <v>22</v>
      </c>
      <c r="F16" s="290">
        <f t="shared" si="0"/>
        <v>0.56065239551478085</v>
      </c>
      <c r="G16" s="286">
        <v>4.4000000000000004</v>
      </c>
    </row>
    <row r="17" spans="1:11" s="80" customFormat="1" ht="15" customHeight="1">
      <c r="A17" s="60" t="s">
        <v>65</v>
      </c>
      <c r="B17" s="131"/>
      <c r="C17" s="131"/>
      <c r="D17" s="132"/>
      <c r="E17" s="59">
        <v>71</v>
      </c>
      <c r="F17" s="290">
        <f t="shared" si="0"/>
        <v>1.8093781855249746</v>
      </c>
      <c r="G17" s="286">
        <v>11.833333333333334</v>
      </c>
      <c r="K17" s="133"/>
    </row>
    <row r="18" spans="1:11" s="80" customFormat="1" ht="15" customHeight="1">
      <c r="A18" s="60" t="s">
        <v>66</v>
      </c>
      <c r="B18" s="134"/>
      <c r="C18" s="134"/>
      <c r="D18" s="135"/>
      <c r="E18" s="59">
        <v>16</v>
      </c>
      <c r="F18" s="290">
        <f t="shared" si="0"/>
        <v>0.40774719673802245</v>
      </c>
      <c r="G18" s="286">
        <v>4</v>
      </c>
    </row>
    <row r="19" spans="1:11" s="80" customFormat="1" ht="15" customHeight="1">
      <c r="A19" s="60" t="s">
        <v>67</v>
      </c>
      <c r="B19" s="131"/>
      <c r="C19" s="131"/>
      <c r="D19" s="132"/>
      <c r="E19" s="59">
        <v>6</v>
      </c>
      <c r="F19" s="290">
        <f t="shared" si="0"/>
        <v>0.1529051987767584</v>
      </c>
      <c r="G19" s="286">
        <v>2</v>
      </c>
    </row>
    <row r="20" spans="1:11" s="80" customFormat="1" ht="15" customHeight="1">
      <c r="A20" s="60" t="s">
        <v>68</v>
      </c>
      <c r="B20" s="128"/>
      <c r="C20" s="128"/>
      <c r="D20" s="129"/>
      <c r="E20" s="59">
        <v>41</v>
      </c>
      <c r="F20" s="290">
        <f t="shared" si="0"/>
        <v>1.0448521916411826</v>
      </c>
      <c r="G20" s="286">
        <v>5.8571428571428568</v>
      </c>
    </row>
    <row r="21" spans="1:11" s="80" customFormat="1" ht="15" customHeight="1">
      <c r="A21" s="60" t="s">
        <v>69</v>
      </c>
      <c r="B21" s="131"/>
      <c r="C21" s="131"/>
      <c r="D21" s="132"/>
      <c r="E21" s="282">
        <v>60</v>
      </c>
      <c r="F21" s="291">
        <f t="shared" si="0"/>
        <v>1.5290519877675841</v>
      </c>
      <c r="G21" s="286">
        <v>5.4545454545454541</v>
      </c>
    </row>
    <row r="22" spans="1:11" s="80" customFormat="1" ht="15.75" customHeight="1">
      <c r="A22" s="66" t="s">
        <v>173</v>
      </c>
      <c r="B22" s="136"/>
      <c r="C22" s="136"/>
      <c r="D22" s="137"/>
      <c r="E22" s="279">
        <v>3339</v>
      </c>
      <c r="F22" s="288">
        <v>85.1</v>
      </c>
      <c r="G22" s="284">
        <v>6</v>
      </c>
      <c r="H22" s="138"/>
      <c r="I22" s="138"/>
      <c r="J22" s="139"/>
    </row>
    <row r="23" spans="1:11" s="80" customFormat="1" ht="15" customHeight="1">
      <c r="A23" s="60" t="s">
        <v>174</v>
      </c>
      <c r="B23" s="140"/>
      <c r="C23" s="140"/>
      <c r="D23" s="141"/>
      <c r="E23" s="281">
        <v>86</v>
      </c>
      <c r="F23" s="289">
        <f t="shared" si="0"/>
        <v>2.1916411824668707</v>
      </c>
      <c r="G23" s="286">
        <v>86</v>
      </c>
      <c r="H23" s="138"/>
      <c r="I23" s="138"/>
      <c r="J23" s="139"/>
    </row>
    <row r="24" spans="1:11" s="80" customFormat="1" ht="15" customHeight="1">
      <c r="A24" s="70" t="s">
        <v>175</v>
      </c>
      <c r="B24" s="131"/>
      <c r="C24" s="131"/>
      <c r="D24" s="132"/>
      <c r="E24" s="59">
        <v>31</v>
      </c>
      <c r="F24" s="290">
        <f t="shared" si="0"/>
        <v>0.79001019367991843</v>
      </c>
      <c r="G24" s="286">
        <v>31</v>
      </c>
      <c r="H24" s="469"/>
      <c r="I24" s="469"/>
      <c r="J24" s="139"/>
    </row>
    <row r="25" spans="1:11" s="80" customFormat="1" ht="15" customHeight="1">
      <c r="A25" s="60" t="s">
        <v>72</v>
      </c>
      <c r="B25" s="142"/>
      <c r="C25" s="142"/>
      <c r="D25" s="143"/>
      <c r="E25" s="59">
        <v>29</v>
      </c>
      <c r="F25" s="290">
        <f t="shared" si="0"/>
        <v>0.73904179408766568</v>
      </c>
      <c r="G25" s="286">
        <v>2.4166666666666665</v>
      </c>
      <c r="H25" s="144"/>
      <c r="I25" s="144"/>
      <c r="J25" s="139"/>
    </row>
    <row r="26" spans="1:11" s="80" customFormat="1" ht="15" customHeight="1">
      <c r="A26" s="71" t="s">
        <v>73</v>
      </c>
      <c r="B26" s="131"/>
      <c r="C26" s="131"/>
      <c r="D26" s="132"/>
      <c r="E26" s="59">
        <v>36</v>
      </c>
      <c r="F26" s="290">
        <f t="shared" si="0"/>
        <v>0.91743119266055051</v>
      </c>
      <c r="G26" s="286">
        <v>4</v>
      </c>
      <c r="H26" s="144"/>
      <c r="I26" s="144"/>
      <c r="J26" s="139"/>
    </row>
    <row r="27" spans="1:11" s="80" customFormat="1" ht="15" customHeight="1">
      <c r="A27" s="71" t="s">
        <v>74</v>
      </c>
      <c r="B27" s="145"/>
      <c r="C27" s="145"/>
      <c r="D27" s="146"/>
      <c r="E27" s="59">
        <v>170</v>
      </c>
      <c r="F27" s="290">
        <f t="shared" si="0"/>
        <v>4.3323139653414877</v>
      </c>
      <c r="G27" s="286">
        <v>5.8620689655172411</v>
      </c>
      <c r="H27" s="144"/>
      <c r="I27" s="144"/>
      <c r="J27" s="139"/>
    </row>
    <row r="28" spans="1:11" s="80" customFormat="1" ht="15" customHeight="1">
      <c r="A28" s="71" t="s">
        <v>75</v>
      </c>
      <c r="B28" s="145"/>
      <c r="C28" s="145"/>
      <c r="D28" s="146"/>
      <c r="E28" s="59">
        <v>21</v>
      </c>
      <c r="F28" s="290">
        <f t="shared" si="0"/>
        <v>0.53516819571865437</v>
      </c>
      <c r="G28" s="286">
        <v>3</v>
      </c>
      <c r="H28" s="147"/>
      <c r="I28" s="69"/>
      <c r="J28" s="139"/>
    </row>
    <row r="29" spans="1:11" s="80" customFormat="1" ht="15" customHeight="1">
      <c r="A29" s="71" t="s">
        <v>180</v>
      </c>
      <c r="B29" s="145"/>
      <c r="C29" s="145"/>
      <c r="D29" s="146"/>
      <c r="E29" s="59">
        <v>37</v>
      </c>
      <c r="F29" s="290">
        <f t="shared" si="0"/>
        <v>0.94291539245667677</v>
      </c>
      <c r="G29" s="286">
        <v>4.1111111111111107</v>
      </c>
      <c r="H29" s="147"/>
      <c r="I29" s="69"/>
      <c r="J29" s="139"/>
    </row>
    <row r="30" spans="1:11" s="80" customFormat="1" ht="15" customHeight="1">
      <c r="A30" s="71" t="s">
        <v>77</v>
      </c>
      <c r="B30" s="148"/>
      <c r="C30" s="148"/>
      <c r="D30" s="149"/>
      <c r="E30" s="59">
        <v>369</v>
      </c>
      <c r="F30" s="290">
        <f t="shared" si="0"/>
        <v>9.4036697247706424</v>
      </c>
      <c r="G30" s="286">
        <v>19.421052631578949</v>
      </c>
      <c r="H30" s="147"/>
      <c r="I30" s="69"/>
      <c r="J30" s="139"/>
    </row>
    <row r="31" spans="1:11" s="27" customFormat="1" ht="15" customHeight="1">
      <c r="A31" s="71" t="s">
        <v>78</v>
      </c>
      <c r="B31" s="145"/>
      <c r="C31" s="145"/>
      <c r="D31" s="146"/>
      <c r="E31" s="59">
        <v>58</v>
      </c>
      <c r="F31" s="290">
        <f t="shared" si="0"/>
        <v>1.4780835881753314</v>
      </c>
      <c r="G31" s="286">
        <v>4.4615384615384617</v>
      </c>
      <c r="H31" s="108"/>
      <c r="I31" s="109"/>
      <c r="J31" s="31"/>
    </row>
    <row r="32" spans="1:11" ht="15" customHeight="1">
      <c r="A32" s="71" t="s">
        <v>79</v>
      </c>
      <c r="B32" s="145"/>
      <c r="C32" s="145"/>
      <c r="D32" s="146"/>
      <c r="E32" s="59">
        <v>33</v>
      </c>
      <c r="F32" s="290">
        <f t="shared" si="0"/>
        <v>0.84097859327217117</v>
      </c>
      <c r="G32" s="286">
        <v>4.7142857142857144</v>
      </c>
      <c r="H32" s="116"/>
      <c r="I32" s="116"/>
      <c r="J32" s="48"/>
    </row>
    <row r="33" spans="1:10" ht="15" customHeight="1">
      <c r="A33" s="71" t="s">
        <v>80</v>
      </c>
      <c r="B33" s="145"/>
      <c r="C33" s="145"/>
      <c r="D33" s="146"/>
      <c r="E33" s="59">
        <v>38</v>
      </c>
      <c r="F33" s="290">
        <f t="shared" si="0"/>
        <v>0.96839959225280325</v>
      </c>
      <c r="G33" s="286">
        <v>3.1666666666666665</v>
      </c>
      <c r="H33" s="114"/>
      <c r="I33" s="115"/>
      <c r="J33" s="48"/>
    </row>
    <row r="34" spans="1:10" ht="15" customHeight="1">
      <c r="A34" s="71" t="s">
        <v>81</v>
      </c>
      <c r="B34" s="145"/>
      <c r="C34" s="145"/>
      <c r="D34" s="146"/>
      <c r="E34" s="59">
        <v>50</v>
      </c>
      <c r="F34" s="290">
        <f t="shared" si="0"/>
        <v>1.2742099898063199</v>
      </c>
      <c r="G34" s="286">
        <v>2.1739130434782608</v>
      </c>
      <c r="H34" s="114"/>
      <c r="I34" s="115"/>
      <c r="J34" s="48"/>
    </row>
    <row r="35" spans="1:10" ht="15" customHeight="1">
      <c r="A35" s="71" t="s">
        <v>82</v>
      </c>
      <c r="B35" s="145"/>
      <c r="C35" s="145"/>
      <c r="D35" s="146"/>
      <c r="E35" s="59">
        <v>120</v>
      </c>
      <c r="F35" s="290">
        <f t="shared" si="0"/>
        <v>3.0581039755351682</v>
      </c>
      <c r="G35" s="286">
        <v>3.4285714285714284</v>
      </c>
      <c r="H35" s="116"/>
      <c r="I35" s="116"/>
      <c r="J35" s="48"/>
    </row>
    <row r="36" spans="1:10" ht="15" customHeight="1">
      <c r="A36" s="71" t="s">
        <v>83</v>
      </c>
      <c r="B36" s="145"/>
      <c r="C36" s="145"/>
      <c r="D36" s="146"/>
      <c r="E36" s="59">
        <v>620</v>
      </c>
      <c r="F36" s="290">
        <f t="shared" si="0"/>
        <v>15.80020387359837</v>
      </c>
      <c r="G36" s="286">
        <v>10.333333333333334</v>
      </c>
      <c r="H36" s="114"/>
      <c r="I36" s="115"/>
      <c r="J36" s="48"/>
    </row>
    <row r="37" spans="1:10" ht="15" customHeight="1">
      <c r="A37" s="71" t="s">
        <v>84</v>
      </c>
      <c r="B37" s="145"/>
      <c r="C37" s="145"/>
      <c r="D37" s="146"/>
      <c r="E37" s="59">
        <v>294</v>
      </c>
      <c r="F37" s="290">
        <f t="shared" si="0"/>
        <v>7.4923547400611623</v>
      </c>
      <c r="G37" s="286">
        <v>5.3454545454545457</v>
      </c>
      <c r="H37" s="114"/>
      <c r="I37" s="115"/>
      <c r="J37" s="48"/>
    </row>
    <row r="38" spans="1:10" ht="15" customHeight="1">
      <c r="A38" s="71" t="s">
        <v>85</v>
      </c>
      <c r="B38" s="145"/>
      <c r="C38" s="145"/>
      <c r="D38" s="146"/>
      <c r="E38" s="59">
        <v>24</v>
      </c>
      <c r="F38" s="290">
        <f t="shared" si="0"/>
        <v>0.6116207951070336</v>
      </c>
      <c r="G38" s="286">
        <v>2</v>
      </c>
      <c r="H38" s="114"/>
      <c r="I38" s="115"/>
      <c r="J38" s="48"/>
    </row>
    <row r="39" spans="1:10" ht="15" customHeight="1">
      <c r="A39" s="71" t="s">
        <v>86</v>
      </c>
      <c r="B39" s="150"/>
      <c r="C39" s="150"/>
      <c r="D39" s="151"/>
      <c r="E39" s="59">
        <v>98</v>
      </c>
      <c r="F39" s="290">
        <f t="shared" si="0"/>
        <v>2.4974515800203876</v>
      </c>
      <c r="G39" s="286">
        <v>4.9000000000000004</v>
      </c>
      <c r="H39" s="114"/>
      <c r="I39" s="115"/>
      <c r="J39" s="48"/>
    </row>
    <row r="40" spans="1:10" ht="15" customHeight="1">
      <c r="A40" s="71" t="s">
        <v>87</v>
      </c>
      <c r="B40" s="145"/>
      <c r="C40" s="145"/>
      <c r="D40" s="146"/>
      <c r="E40" s="59">
        <v>51</v>
      </c>
      <c r="F40" s="290">
        <f t="shared" si="0"/>
        <v>1.2996941896024465</v>
      </c>
      <c r="G40" s="286">
        <v>3.4</v>
      </c>
      <c r="H40" s="152"/>
      <c r="I40" s="152"/>
      <c r="J40" s="48"/>
    </row>
    <row r="41" spans="1:10" ht="15" customHeight="1">
      <c r="A41" s="71" t="s">
        <v>88</v>
      </c>
      <c r="B41" s="145"/>
      <c r="C41" s="145"/>
      <c r="D41" s="146"/>
      <c r="E41" s="59">
        <v>4</v>
      </c>
      <c r="F41" s="290">
        <f t="shared" si="0"/>
        <v>0.10193679918450561</v>
      </c>
      <c r="G41" s="286">
        <v>2</v>
      </c>
      <c r="H41" s="114"/>
      <c r="I41" s="115"/>
      <c r="J41" s="48"/>
    </row>
    <row r="42" spans="1:10" ht="15" customHeight="1">
      <c r="A42" s="71" t="s">
        <v>89</v>
      </c>
      <c r="B42" s="145"/>
      <c r="C42" s="145"/>
      <c r="D42" s="146"/>
      <c r="E42" s="59">
        <v>169</v>
      </c>
      <c r="F42" s="290">
        <f t="shared" si="0"/>
        <v>4.3068297655453618</v>
      </c>
      <c r="G42" s="286">
        <v>4.2249999999999996</v>
      </c>
      <c r="H42" s="114"/>
      <c r="I42" s="115"/>
      <c r="J42" s="48"/>
    </row>
    <row r="43" spans="1:10" ht="15" customHeight="1">
      <c r="A43" s="71" t="s">
        <v>90</v>
      </c>
      <c r="B43" s="145"/>
      <c r="C43" s="145"/>
      <c r="D43" s="146"/>
      <c r="E43" s="59">
        <v>108</v>
      </c>
      <c r="F43" s="290">
        <f t="shared" si="0"/>
        <v>2.7522935779816518</v>
      </c>
      <c r="G43" s="286">
        <v>4.5</v>
      </c>
      <c r="H43" s="116"/>
      <c r="I43" s="116"/>
      <c r="J43" s="48"/>
    </row>
    <row r="44" spans="1:10" ht="15" customHeight="1">
      <c r="A44" s="71" t="s">
        <v>186</v>
      </c>
      <c r="B44" s="145"/>
      <c r="C44" s="145"/>
      <c r="D44" s="146"/>
      <c r="E44" s="59">
        <v>261</v>
      </c>
      <c r="F44" s="290">
        <f t="shared" si="0"/>
        <v>6.6513761467889916</v>
      </c>
      <c r="G44" s="286">
        <v>6.6923076923076925</v>
      </c>
      <c r="H44" s="114"/>
      <c r="I44" s="115"/>
      <c r="J44" s="48"/>
    </row>
    <row r="45" spans="1:10" ht="15" customHeight="1">
      <c r="A45" s="71" t="s">
        <v>187</v>
      </c>
      <c r="B45" s="145"/>
      <c r="C45" s="145"/>
      <c r="D45" s="146"/>
      <c r="E45" s="59">
        <v>180</v>
      </c>
      <c r="F45" s="290">
        <f t="shared" si="0"/>
        <v>4.5871559633027523</v>
      </c>
      <c r="G45" s="286">
        <v>16.363636363636363</v>
      </c>
      <c r="H45" s="114"/>
      <c r="I45" s="118"/>
    </row>
    <row r="46" spans="1:10" ht="15" customHeight="1">
      <c r="A46" s="76" t="s">
        <v>188</v>
      </c>
      <c r="B46" s="145"/>
      <c r="C46" s="145"/>
      <c r="D46" s="146"/>
      <c r="E46" s="59">
        <v>108</v>
      </c>
      <c r="F46" s="290">
        <f t="shared" si="0"/>
        <v>2.7522935779816518</v>
      </c>
      <c r="G46" s="286">
        <v>7.2</v>
      </c>
      <c r="H46" s="94"/>
      <c r="I46" s="94"/>
    </row>
    <row r="47" spans="1:10" ht="15" customHeight="1">
      <c r="A47" s="71" t="s">
        <v>94</v>
      </c>
      <c r="B47" s="145"/>
      <c r="C47" s="145"/>
      <c r="D47" s="146"/>
      <c r="E47" s="59">
        <v>52</v>
      </c>
      <c r="F47" s="290">
        <f t="shared" si="0"/>
        <v>1.3251783893985729</v>
      </c>
      <c r="G47" s="286">
        <v>3.25</v>
      </c>
      <c r="H47" s="94"/>
      <c r="I47" s="94"/>
    </row>
    <row r="48" spans="1:10" ht="15" customHeight="1">
      <c r="A48" s="71" t="s">
        <v>95</v>
      </c>
      <c r="B48" s="153"/>
      <c r="C48" s="153"/>
      <c r="D48" s="154"/>
      <c r="E48" s="59">
        <v>256</v>
      </c>
      <c r="F48" s="290">
        <f t="shared" si="0"/>
        <v>6.5239551478083593</v>
      </c>
      <c r="G48" s="286">
        <v>4.6545454545454543</v>
      </c>
    </row>
    <row r="49" spans="1:7" ht="15" customHeight="1">
      <c r="A49" s="71" t="s">
        <v>96</v>
      </c>
      <c r="B49" s="145"/>
      <c r="C49" s="145"/>
      <c r="D49" s="146"/>
      <c r="E49" s="59">
        <v>30</v>
      </c>
      <c r="F49" s="290">
        <f t="shared" si="0"/>
        <v>0.76452599388379205</v>
      </c>
      <c r="G49" s="286">
        <v>3</v>
      </c>
    </row>
    <row r="50" spans="1:7" ht="15" customHeight="1">
      <c r="A50" s="71" t="s">
        <v>97</v>
      </c>
      <c r="B50" s="153"/>
      <c r="C50" s="153"/>
      <c r="D50" s="154"/>
      <c r="E50" s="59">
        <v>5</v>
      </c>
      <c r="F50" s="290">
        <f t="shared" si="0"/>
        <v>0.127420998980632</v>
      </c>
      <c r="G50" s="286">
        <v>1.25</v>
      </c>
    </row>
    <row r="51" spans="1:7" ht="15" customHeight="1">
      <c r="A51" s="77" t="s">
        <v>191</v>
      </c>
      <c r="B51" s="155"/>
      <c r="C51" s="155"/>
      <c r="D51" s="156"/>
      <c r="E51" s="282">
        <v>1</v>
      </c>
      <c r="F51" s="291">
        <f t="shared" si="0"/>
        <v>2.5484199796126403E-2</v>
      </c>
      <c r="G51" s="287">
        <v>1</v>
      </c>
    </row>
    <row r="52" spans="1:7" ht="13.5">
      <c r="A52" s="139"/>
      <c r="B52" s="48"/>
      <c r="C52" s="48"/>
      <c r="D52" s="48"/>
      <c r="E52" s="157"/>
      <c r="F52" s="157"/>
      <c r="G52" s="48"/>
    </row>
    <row r="53" spans="1:7" ht="13.5">
      <c r="A53" s="139"/>
      <c r="B53" s="48"/>
      <c r="C53" s="48"/>
      <c r="D53" s="48"/>
      <c r="E53" s="157"/>
      <c r="F53" s="157"/>
    </row>
    <row r="54" spans="1:7" ht="13.5">
      <c r="A54" s="139"/>
      <c r="B54" s="48"/>
      <c r="C54" s="48"/>
      <c r="D54" s="48"/>
      <c r="E54" s="157"/>
      <c r="F54" s="157"/>
    </row>
  </sheetData>
  <mergeCells count="3">
    <mergeCell ref="E3:G3"/>
    <mergeCell ref="H24:I24"/>
    <mergeCell ref="A3:D4"/>
  </mergeCells>
  <phoneticPr fontId="1"/>
  <pageMargins left="0.78740157480314965" right="0.59055118110236227" top="0.78740157480314965" bottom="0.78740157480314965" header="0.11811023622047245" footer="0.39370078740157483"/>
  <pageSetup paperSize="9" fitToWidth="0" fitToHeight="0" orientation="portrait" r:id="rId1"/>
  <headerFooter>
    <oddFooter xml:space="preserve">&amp;C12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M63"/>
  <sheetViews>
    <sheetView view="pageBreakPreview" zoomScaleNormal="100" zoomScaleSheetLayoutView="100" workbookViewId="0">
      <selection activeCell="C66" sqref="C66"/>
    </sheetView>
  </sheetViews>
  <sheetFormatPr defaultColWidth="8.75" defaultRowHeight="12"/>
  <cols>
    <col min="1" max="1" width="9.125" style="41" customWidth="1"/>
    <col min="2" max="2" width="7.5" style="41" customWidth="1"/>
    <col min="3" max="3" width="7.875" style="41" customWidth="1"/>
    <col min="4" max="5" width="9.5" style="41" customWidth="1"/>
    <col min="6" max="6" width="8.375" style="41" customWidth="1"/>
    <col min="7" max="7" width="9.375" style="41" customWidth="1"/>
    <col min="8" max="8" width="9.625" style="41" customWidth="1"/>
    <col min="9" max="9" width="8" style="28" customWidth="1"/>
    <col min="10" max="10" width="8.25" style="28" customWidth="1"/>
    <col min="11" max="11" width="8.75" style="28" hidden="1" customWidth="1"/>
    <col min="12" max="12" width="0.5" style="28" customWidth="1"/>
    <col min="13" max="254" width="8.75" style="28" customWidth="1"/>
    <col min="255" max="256" width="8.75" style="28"/>
    <col min="257" max="257" width="9.125" style="28" customWidth="1"/>
    <col min="258" max="258" width="7.5" style="28" customWidth="1"/>
    <col min="259" max="259" width="7.875" style="28" customWidth="1"/>
    <col min="260" max="261" width="9.5" style="28" customWidth="1"/>
    <col min="262" max="262" width="8.375" style="28" customWidth="1"/>
    <col min="263" max="263" width="9.375" style="28" customWidth="1"/>
    <col min="264" max="264" width="9.625" style="28" customWidth="1"/>
    <col min="265" max="265" width="8" style="28" customWidth="1"/>
    <col min="266" max="266" width="7.75" style="28" customWidth="1"/>
    <col min="267" max="267" width="0" style="28" hidden="1" customWidth="1"/>
    <col min="268" max="268" width="0.5" style="28" customWidth="1"/>
    <col min="269" max="510" width="8.75" style="28" customWidth="1"/>
    <col min="511" max="512" width="8.75" style="28"/>
    <col min="513" max="513" width="9.125" style="28" customWidth="1"/>
    <col min="514" max="514" width="7.5" style="28" customWidth="1"/>
    <col min="515" max="515" width="7.875" style="28" customWidth="1"/>
    <col min="516" max="517" width="9.5" style="28" customWidth="1"/>
    <col min="518" max="518" width="8.375" style="28" customWidth="1"/>
    <col min="519" max="519" width="9.375" style="28" customWidth="1"/>
    <col min="520" max="520" width="9.625" style="28" customWidth="1"/>
    <col min="521" max="521" width="8" style="28" customWidth="1"/>
    <col min="522" max="522" width="7.75" style="28" customWidth="1"/>
    <col min="523" max="523" width="0" style="28" hidden="1" customWidth="1"/>
    <col min="524" max="524" width="0.5" style="28" customWidth="1"/>
    <col min="525" max="766" width="8.75" style="28" customWidth="1"/>
    <col min="767" max="768" width="8.75" style="28"/>
    <col min="769" max="769" width="9.125" style="28" customWidth="1"/>
    <col min="770" max="770" width="7.5" style="28" customWidth="1"/>
    <col min="771" max="771" width="7.875" style="28" customWidth="1"/>
    <col min="772" max="773" width="9.5" style="28" customWidth="1"/>
    <col min="774" max="774" width="8.375" style="28" customWidth="1"/>
    <col min="775" max="775" width="9.375" style="28" customWidth="1"/>
    <col min="776" max="776" width="9.625" style="28" customWidth="1"/>
    <col min="777" max="777" width="8" style="28" customWidth="1"/>
    <col min="778" max="778" width="7.75" style="28" customWidth="1"/>
    <col min="779" max="779" width="0" style="28" hidden="1" customWidth="1"/>
    <col min="780" max="780" width="0.5" style="28" customWidth="1"/>
    <col min="781" max="1022" width="8.75" style="28" customWidth="1"/>
    <col min="1023" max="1024" width="8.75" style="28"/>
    <col min="1025" max="1025" width="9.125" style="28" customWidth="1"/>
    <col min="1026" max="1026" width="7.5" style="28" customWidth="1"/>
    <col min="1027" max="1027" width="7.875" style="28" customWidth="1"/>
    <col min="1028" max="1029" width="9.5" style="28" customWidth="1"/>
    <col min="1030" max="1030" width="8.375" style="28" customWidth="1"/>
    <col min="1031" max="1031" width="9.375" style="28" customWidth="1"/>
    <col min="1032" max="1032" width="9.625" style="28" customWidth="1"/>
    <col min="1033" max="1033" width="8" style="28" customWidth="1"/>
    <col min="1034" max="1034" width="7.75" style="28" customWidth="1"/>
    <col min="1035" max="1035" width="0" style="28" hidden="1" customWidth="1"/>
    <col min="1036" max="1036" width="0.5" style="28" customWidth="1"/>
    <col min="1037" max="1278" width="8.75" style="28" customWidth="1"/>
    <col min="1279" max="1280" width="8.75" style="28"/>
    <col min="1281" max="1281" width="9.125" style="28" customWidth="1"/>
    <col min="1282" max="1282" width="7.5" style="28" customWidth="1"/>
    <col min="1283" max="1283" width="7.875" style="28" customWidth="1"/>
    <col min="1284" max="1285" width="9.5" style="28" customWidth="1"/>
    <col min="1286" max="1286" width="8.375" style="28" customWidth="1"/>
    <col min="1287" max="1287" width="9.375" style="28" customWidth="1"/>
    <col min="1288" max="1288" width="9.625" style="28" customWidth="1"/>
    <col min="1289" max="1289" width="8" style="28" customWidth="1"/>
    <col min="1290" max="1290" width="7.75" style="28" customWidth="1"/>
    <col min="1291" max="1291" width="0" style="28" hidden="1" customWidth="1"/>
    <col min="1292" max="1292" width="0.5" style="28" customWidth="1"/>
    <col min="1293" max="1534" width="8.75" style="28" customWidth="1"/>
    <col min="1535" max="1536" width="8.75" style="28"/>
    <col min="1537" max="1537" width="9.125" style="28" customWidth="1"/>
    <col min="1538" max="1538" width="7.5" style="28" customWidth="1"/>
    <col min="1539" max="1539" width="7.875" style="28" customWidth="1"/>
    <col min="1540" max="1541" width="9.5" style="28" customWidth="1"/>
    <col min="1542" max="1542" width="8.375" style="28" customWidth="1"/>
    <col min="1543" max="1543" width="9.375" style="28" customWidth="1"/>
    <col min="1544" max="1544" width="9.625" style="28" customWidth="1"/>
    <col min="1545" max="1545" width="8" style="28" customWidth="1"/>
    <col min="1546" max="1546" width="7.75" style="28" customWidth="1"/>
    <col min="1547" max="1547" width="0" style="28" hidden="1" customWidth="1"/>
    <col min="1548" max="1548" width="0.5" style="28" customWidth="1"/>
    <col min="1549" max="1790" width="8.75" style="28" customWidth="1"/>
    <col min="1791" max="1792" width="8.75" style="28"/>
    <col min="1793" max="1793" width="9.125" style="28" customWidth="1"/>
    <col min="1794" max="1794" width="7.5" style="28" customWidth="1"/>
    <col min="1795" max="1795" width="7.875" style="28" customWidth="1"/>
    <col min="1796" max="1797" width="9.5" style="28" customWidth="1"/>
    <col min="1798" max="1798" width="8.375" style="28" customWidth="1"/>
    <col min="1799" max="1799" width="9.375" style="28" customWidth="1"/>
    <col min="1800" max="1800" width="9.625" style="28" customWidth="1"/>
    <col min="1801" max="1801" width="8" style="28" customWidth="1"/>
    <col min="1802" max="1802" width="7.75" style="28" customWidth="1"/>
    <col min="1803" max="1803" width="0" style="28" hidden="1" customWidth="1"/>
    <col min="1804" max="1804" width="0.5" style="28" customWidth="1"/>
    <col min="1805" max="2046" width="8.75" style="28" customWidth="1"/>
    <col min="2047" max="2048" width="8.75" style="28"/>
    <col min="2049" max="2049" width="9.125" style="28" customWidth="1"/>
    <col min="2050" max="2050" width="7.5" style="28" customWidth="1"/>
    <col min="2051" max="2051" width="7.875" style="28" customWidth="1"/>
    <col min="2052" max="2053" width="9.5" style="28" customWidth="1"/>
    <col min="2054" max="2054" width="8.375" style="28" customWidth="1"/>
    <col min="2055" max="2055" width="9.375" style="28" customWidth="1"/>
    <col min="2056" max="2056" width="9.625" style="28" customWidth="1"/>
    <col min="2057" max="2057" width="8" style="28" customWidth="1"/>
    <col min="2058" max="2058" width="7.75" style="28" customWidth="1"/>
    <col min="2059" max="2059" width="0" style="28" hidden="1" customWidth="1"/>
    <col min="2060" max="2060" width="0.5" style="28" customWidth="1"/>
    <col min="2061" max="2302" width="8.75" style="28" customWidth="1"/>
    <col min="2303" max="2304" width="8.75" style="28"/>
    <col min="2305" max="2305" width="9.125" style="28" customWidth="1"/>
    <col min="2306" max="2306" width="7.5" style="28" customWidth="1"/>
    <col min="2307" max="2307" width="7.875" style="28" customWidth="1"/>
    <col min="2308" max="2309" width="9.5" style="28" customWidth="1"/>
    <col min="2310" max="2310" width="8.375" style="28" customWidth="1"/>
    <col min="2311" max="2311" width="9.375" style="28" customWidth="1"/>
    <col min="2312" max="2312" width="9.625" style="28" customWidth="1"/>
    <col min="2313" max="2313" width="8" style="28" customWidth="1"/>
    <col min="2314" max="2314" width="7.75" style="28" customWidth="1"/>
    <col min="2315" max="2315" width="0" style="28" hidden="1" customWidth="1"/>
    <col min="2316" max="2316" width="0.5" style="28" customWidth="1"/>
    <col min="2317" max="2558" width="8.75" style="28" customWidth="1"/>
    <col min="2559" max="2560" width="8.75" style="28"/>
    <col min="2561" max="2561" width="9.125" style="28" customWidth="1"/>
    <col min="2562" max="2562" width="7.5" style="28" customWidth="1"/>
    <col min="2563" max="2563" width="7.875" style="28" customWidth="1"/>
    <col min="2564" max="2565" width="9.5" style="28" customWidth="1"/>
    <col min="2566" max="2566" width="8.375" style="28" customWidth="1"/>
    <col min="2567" max="2567" width="9.375" style="28" customWidth="1"/>
    <col min="2568" max="2568" width="9.625" style="28" customWidth="1"/>
    <col min="2569" max="2569" width="8" style="28" customWidth="1"/>
    <col min="2570" max="2570" width="7.75" style="28" customWidth="1"/>
    <col min="2571" max="2571" width="0" style="28" hidden="1" customWidth="1"/>
    <col min="2572" max="2572" width="0.5" style="28" customWidth="1"/>
    <col min="2573" max="2814" width="8.75" style="28" customWidth="1"/>
    <col min="2815" max="2816" width="8.75" style="28"/>
    <col min="2817" max="2817" width="9.125" style="28" customWidth="1"/>
    <col min="2818" max="2818" width="7.5" style="28" customWidth="1"/>
    <col min="2819" max="2819" width="7.875" style="28" customWidth="1"/>
    <col min="2820" max="2821" width="9.5" style="28" customWidth="1"/>
    <col min="2822" max="2822" width="8.375" style="28" customWidth="1"/>
    <col min="2823" max="2823" width="9.375" style="28" customWidth="1"/>
    <col min="2824" max="2824" width="9.625" style="28" customWidth="1"/>
    <col min="2825" max="2825" width="8" style="28" customWidth="1"/>
    <col min="2826" max="2826" width="7.75" style="28" customWidth="1"/>
    <col min="2827" max="2827" width="0" style="28" hidden="1" customWidth="1"/>
    <col min="2828" max="2828" width="0.5" style="28" customWidth="1"/>
    <col min="2829" max="3070" width="8.75" style="28" customWidth="1"/>
    <col min="3071" max="3072" width="8.75" style="28"/>
    <col min="3073" max="3073" width="9.125" style="28" customWidth="1"/>
    <col min="3074" max="3074" width="7.5" style="28" customWidth="1"/>
    <col min="3075" max="3075" width="7.875" style="28" customWidth="1"/>
    <col min="3076" max="3077" width="9.5" style="28" customWidth="1"/>
    <col min="3078" max="3078" width="8.375" style="28" customWidth="1"/>
    <col min="3079" max="3079" width="9.375" style="28" customWidth="1"/>
    <col min="3080" max="3080" width="9.625" style="28" customWidth="1"/>
    <col min="3081" max="3081" width="8" style="28" customWidth="1"/>
    <col min="3082" max="3082" width="7.75" style="28" customWidth="1"/>
    <col min="3083" max="3083" width="0" style="28" hidden="1" customWidth="1"/>
    <col min="3084" max="3084" width="0.5" style="28" customWidth="1"/>
    <col min="3085" max="3326" width="8.75" style="28" customWidth="1"/>
    <col min="3327" max="3328" width="8.75" style="28"/>
    <col min="3329" max="3329" width="9.125" style="28" customWidth="1"/>
    <col min="3330" max="3330" width="7.5" style="28" customWidth="1"/>
    <col min="3331" max="3331" width="7.875" style="28" customWidth="1"/>
    <col min="3332" max="3333" width="9.5" style="28" customWidth="1"/>
    <col min="3334" max="3334" width="8.375" style="28" customWidth="1"/>
    <col min="3335" max="3335" width="9.375" style="28" customWidth="1"/>
    <col min="3336" max="3336" width="9.625" style="28" customWidth="1"/>
    <col min="3337" max="3337" width="8" style="28" customWidth="1"/>
    <col min="3338" max="3338" width="7.75" style="28" customWidth="1"/>
    <col min="3339" max="3339" width="0" style="28" hidden="1" customWidth="1"/>
    <col min="3340" max="3340" width="0.5" style="28" customWidth="1"/>
    <col min="3341" max="3582" width="8.75" style="28" customWidth="1"/>
    <col min="3583" max="3584" width="8.75" style="28"/>
    <col min="3585" max="3585" width="9.125" style="28" customWidth="1"/>
    <col min="3586" max="3586" width="7.5" style="28" customWidth="1"/>
    <col min="3587" max="3587" width="7.875" style="28" customWidth="1"/>
    <col min="3588" max="3589" width="9.5" style="28" customWidth="1"/>
    <col min="3590" max="3590" width="8.375" style="28" customWidth="1"/>
    <col min="3591" max="3591" width="9.375" style="28" customWidth="1"/>
    <col min="3592" max="3592" width="9.625" style="28" customWidth="1"/>
    <col min="3593" max="3593" width="8" style="28" customWidth="1"/>
    <col min="3594" max="3594" width="7.75" style="28" customWidth="1"/>
    <col min="3595" max="3595" width="0" style="28" hidden="1" customWidth="1"/>
    <col min="3596" max="3596" width="0.5" style="28" customWidth="1"/>
    <col min="3597" max="3838" width="8.75" style="28" customWidth="1"/>
    <col min="3839" max="3840" width="8.75" style="28"/>
    <col min="3841" max="3841" width="9.125" style="28" customWidth="1"/>
    <col min="3842" max="3842" width="7.5" style="28" customWidth="1"/>
    <col min="3843" max="3843" width="7.875" style="28" customWidth="1"/>
    <col min="3844" max="3845" width="9.5" style="28" customWidth="1"/>
    <col min="3846" max="3846" width="8.375" style="28" customWidth="1"/>
    <col min="3847" max="3847" width="9.375" style="28" customWidth="1"/>
    <col min="3848" max="3848" width="9.625" style="28" customWidth="1"/>
    <col min="3849" max="3849" width="8" style="28" customWidth="1"/>
    <col min="3850" max="3850" width="7.75" style="28" customWidth="1"/>
    <col min="3851" max="3851" width="0" style="28" hidden="1" customWidth="1"/>
    <col min="3852" max="3852" width="0.5" style="28" customWidth="1"/>
    <col min="3853" max="4094" width="8.75" style="28" customWidth="1"/>
    <col min="4095" max="4096" width="8.75" style="28"/>
    <col min="4097" max="4097" width="9.125" style="28" customWidth="1"/>
    <col min="4098" max="4098" width="7.5" style="28" customWidth="1"/>
    <col min="4099" max="4099" width="7.875" style="28" customWidth="1"/>
    <col min="4100" max="4101" width="9.5" style="28" customWidth="1"/>
    <col min="4102" max="4102" width="8.375" style="28" customWidth="1"/>
    <col min="4103" max="4103" width="9.375" style="28" customWidth="1"/>
    <col min="4104" max="4104" width="9.625" style="28" customWidth="1"/>
    <col min="4105" max="4105" width="8" style="28" customWidth="1"/>
    <col min="4106" max="4106" width="7.75" style="28" customWidth="1"/>
    <col min="4107" max="4107" width="0" style="28" hidden="1" customWidth="1"/>
    <col min="4108" max="4108" width="0.5" style="28" customWidth="1"/>
    <col min="4109" max="4350" width="8.75" style="28" customWidth="1"/>
    <col min="4351" max="4352" width="8.75" style="28"/>
    <col min="4353" max="4353" width="9.125" style="28" customWidth="1"/>
    <col min="4354" max="4354" width="7.5" style="28" customWidth="1"/>
    <col min="4355" max="4355" width="7.875" style="28" customWidth="1"/>
    <col min="4356" max="4357" width="9.5" style="28" customWidth="1"/>
    <col min="4358" max="4358" width="8.375" style="28" customWidth="1"/>
    <col min="4359" max="4359" width="9.375" style="28" customWidth="1"/>
    <col min="4360" max="4360" width="9.625" style="28" customWidth="1"/>
    <col min="4361" max="4361" width="8" style="28" customWidth="1"/>
    <col min="4362" max="4362" width="7.75" style="28" customWidth="1"/>
    <col min="4363" max="4363" width="0" style="28" hidden="1" customWidth="1"/>
    <col min="4364" max="4364" width="0.5" style="28" customWidth="1"/>
    <col min="4365" max="4606" width="8.75" style="28" customWidth="1"/>
    <col min="4607" max="4608" width="8.75" style="28"/>
    <col min="4609" max="4609" width="9.125" style="28" customWidth="1"/>
    <col min="4610" max="4610" width="7.5" style="28" customWidth="1"/>
    <col min="4611" max="4611" width="7.875" style="28" customWidth="1"/>
    <col min="4612" max="4613" width="9.5" style="28" customWidth="1"/>
    <col min="4614" max="4614" width="8.375" style="28" customWidth="1"/>
    <col min="4615" max="4615" width="9.375" style="28" customWidth="1"/>
    <col min="4616" max="4616" width="9.625" style="28" customWidth="1"/>
    <col min="4617" max="4617" width="8" style="28" customWidth="1"/>
    <col min="4618" max="4618" width="7.75" style="28" customWidth="1"/>
    <col min="4619" max="4619" width="0" style="28" hidden="1" customWidth="1"/>
    <col min="4620" max="4620" width="0.5" style="28" customWidth="1"/>
    <col min="4621" max="4862" width="8.75" style="28" customWidth="1"/>
    <col min="4863" max="4864" width="8.75" style="28"/>
    <col min="4865" max="4865" width="9.125" style="28" customWidth="1"/>
    <col min="4866" max="4866" width="7.5" style="28" customWidth="1"/>
    <col min="4867" max="4867" width="7.875" style="28" customWidth="1"/>
    <col min="4868" max="4869" width="9.5" style="28" customWidth="1"/>
    <col min="4870" max="4870" width="8.375" style="28" customWidth="1"/>
    <col min="4871" max="4871" width="9.375" style="28" customWidth="1"/>
    <col min="4872" max="4872" width="9.625" style="28" customWidth="1"/>
    <col min="4873" max="4873" width="8" style="28" customWidth="1"/>
    <col min="4874" max="4874" width="7.75" style="28" customWidth="1"/>
    <col min="4875" max="4875" width="0" style="28" hidden="1" customWidth="1"/>
    <col min="4876" max="4876" width="0.5" style="28" customWidth="1"/>
    <col min="4877" max="5118" width="8.75" style="28" customWidth="1"/>
    <col min="5119" max="5120" width="8.75" style="28"/>
    <col min="5121" max="5121" width="9.125" style="28" customWidth="1"/>
    <col min="5122" max="5122" width="7.5" style="28" customWidth="1"/>
    <col min="5123" max="5123" width="7.875" style="28" customWidth="1"/>
    <col min="5124" max="5125" width="9.5" style="28" customWidth="1"/>
    <col min="5126" max="5126" width="8.375" style="28" customWidth="1"/>
    <col min="5127" max="5127" width="9.375" style="28" customWidth="1"/>
    <col min="5128" max="5128" width="9.625" style="28" customWidth="1"/>
    <col min="5129" max="5129" width="8" style="28" customWidth="1"/>
    <col min="5130" max="5130" width="7.75" style="28" customWidth="1"/>
    <col min="5131" max="5131" width="0" style="28" hidden="1" customWidth="1"/>
    <col min="5132" max="5132" width="0.5" style="28" customWidth="1"/>
    <col min="5133" max="5374" width="8.75" style="28" customWidth="1"/>
    <col min="5375" max="5376" width="8.75" style="28"/>
    <col min="5377" max="5377" width="9.125" style="28" customWidth="1"/>
    <col min="5378" max="5378" width="7.5" style="28" customWidth="1"/>
    <col min="5379" max="5379" width="7.875" style="28" customWidth="1"/>
    <col min="5380" max="5381" width="9.5" style="28" customWidth="1"/>
    <col min="5382" max="5382" width="8.375" style="28" customWidth="1"/>
    <col min="5383" max="5383" width="9.375" style="28" customWidth="1"/>
    <col min="5384" max="5384" width="9.625" style="28" customWidth="1"/>
    <col min="5385" max="5385" width="8" style="28" customWidth="1"/>
    <col min="5386" max="5386" width="7.75" style="28" customWidth="1"/>
    <col min="5387" max="5387" width="0" style="28" hidden="1" customWidth="1"/>
    <col min="5388" max="5388" width="0.5" style="28" customWidth="1"/>
    <col min="5389" max="5630" width="8.75" style="28" customWidth="1"/>
    <col min="5631" max="5632" width="8.75" style="28"/>
    <col min="5633" max="5633" width="9.125" style="28" customWidth="1"/>
    <col min="5634" max="5634" width="7.5" style="28" customWidth="1"/>
    <col min="5635" max="5635" width="7.875" style="28" customWidth="1"/>
    <col min="5636" max="5637" width="9.5" style="28" customWidth="1"/>
    <col min="5638" max="5638" width="8.375" style="28" customWidth="1"/>
    <col min="5639" max="5639" width="9.375" style="28" customWidth="1"/>
    <col min="5640" max="5640" width="9.625" style="28" customWidth="1"/>
    <col min="5641" max="5641" width="8" style="28" customWidth="1"/>
    <col min="5642" max="5642" width="7.75" style="28" customWidth="1"/>
    <col min="5643" max="5643" width="0" style="28" hidden="1" customWidth="1"/>
    <col min="5644" max="5644" width="0.5" style="28" customWidth="1"/>
    <col min="5645" max="5886" width="8.75" style="28" customWidth="1"/>
    <col min="5887" max="5888" width="8.75" style="28"/>
    <col min="5889" max="5889" width="9.125" style="28" customWidth="1"/>
    <col min="5890" max="5890" width="7.5" style="28" customWidth="1"/>
    <col min="5891" max="5891" width="7.875" style="28" customWidth="1"/>
    <col min="5892" max="5893" width="9.5" style="28" customWidth="1"/>
    <col min="5894" max="5894" width="8.375" style="28" customWidth="1"/>
    <col min="5895" max="5895" width="9.375" style="28" customWidth="1"/>
    <col min="5896" max="5896" width="9.625" style="28" customWidth="1"/>
    <col min="5897" max="5897" width="8" style="28" customWidth="1"/>
    <col min="5898" max="5898" width="7.75" style="28" customWidth="1"/>
    <col min="5899" max="5899" width="0" style="28" hidden="1" customWidth="1"/>
    <col min="5900" max="5900" width="0.5" style="28" customWidth="1"/>
    <col min="5901" max="6142" width="8.75" style="28" customWidth="1"/>
    <col min="6143" max="6144" width="8.75" style="28"/>
    <col min="6145" max="6145" width="9.125" style="28" customWidth="1"/>
    <col min="6146" max="6146" width="7.5" style="28" customWidth="1"/>
    <col min="6147" max="6147" width="7.875" style="28" customWidth="1"/>
    <col min="6148" max="6149" width="9.5" style="28" customWidth="1"/>
    <col min="6150" max="6150" width="8.375" style="28" customWidth="1"/>
    <col min="6151" max="6151" width="9.375" style="28" customWidth="1"/>
    <col min="6152" max="6152" width="9.625" style="28" customWidth="1"/>
    <col min="6153" max="6153" width="8" style="28" customWidth="1"/>
    <col min="6154" max="6154" width="7.75" style="28" customWidth="1"/>
    <col min="6155" max="6155" width="0" style="28" hidden="1" customWidth="1"/>
    <col min="6156" max="6156" width="0.5" style="28" customWidth="1"/>
    <col min="6157" max="6398" width="8.75" style="28" customWidth="1"/>
    <col min="6399" max="6400" width="8.75" style="28"/>
    <col min="6401" max="6401" width="9.125" style="28" customWidth="1"/>
    <col min="6402" max="6402" width="7.5" style="28" customWidth="1"/>
    <col min="6403" max="6403" width="7.875" style="28" customWidth="1"/>
    <col min="6404" max="6405" width="9.5" style="28" customWidth="1"/>
    <col min="6406" max="6406" width="8.375" style="28" customWidth="1"/>
    <col min="6407" max="6407" width="9.375" style="28" customWidth="1"/>
    <col min="6408" max="6408" width="9.625" style="28" customWidth="1"/>
    <col min="6409" max="6409" width="8" style="28" customWidth="1"/>
    <col min="6410" max="6410" width="7.75" style="28" customWidth="1"/>
    <col min="6411" max="6411" width="0" style="28" hidden="1" customWidth="1"/>
    <col min="6412" max="6412" width="0.5" style="28" customWidth="1"/>
    <col min="6413" max="6654" width="8.75" style="28" customWidth="1"/>
    <col min="6655" max="6656" width="8.75" style="28"/>
    <col min="6657" max="6657" width="9.125" style="28" customWidth="1"/>
    <col min="6658" max="6658" width="7.5" style="28" customWidth="1"/>
    <col min="6659" max="6659" width="7.875" style="28" customWidth="1"/>
    <col min="6660" max="6661" width="9.5" style="28" customWidth="1"/>
    <col min="6662" max="6662" width="8.375" style="28" customWidth="1"/>
    <col min="6663" max="6663" width="9.375" style="28" customWidth="1"/>
    <col min="6664" max="6664" width="9.625" style="28" customWidth="1"/>
    <col min="6665" max="6665" width="8" style="28" customWidth="1"/>
    <col min="6666" max="6666" width="7.75" style="28" customWidth="1"/>
    <col min="6667" max="6667" width="0" style="28" hidden="1" customWidth="1"/>
    <col min="6668" max="6668" width="0.5" style="28" customWidth="1"/>
    <col min="6669" max="6910" width="8.75" style="28" customWidth="1"/>
    <col min="6911" max="6912" width="8.75" style="28"/>
    <col min="6913" max="6913" width="9.125" style="28" customWidth="1"/>
    <col min="6914" max="6914" width="7.5" style="28" customWidth="1"/>
    <col min="6915" max="6915" width="7.875" style="28" customWidth="1"/>
    <col min="6916" max="6917" width="9.5" style="28" customWidth="1"/>
    <col min="6918" max="6918" width="8.375" style="28" customWidth="1"/>
    <col min="6919" max="6919" width="9.375" style="28" customWidth="1"/>
    <col min="6920" max="6920" width="9.625" style="28" customWidth="1"/>
    <col min="6921" max="6921" width="8" style="28" customWidth="1"/>
    <col min="6922" max="6922" width="7.75" style="28" customWidth="1"/>
    <col min="6923" max="6923" width="0" style="28" hidden="1" customWidth="1"/>
    <col min="6924" max="6924" width="0.5" style="28" customWidth="1"/>
    <col min="6925" max="7166" width="8.75" style="28" customWidth="1"/>
    <col min="7167" max="7168" width="8.75" style="28"/>
    <col min="7169" max="7169" width="9.125" style="28" customWidth="1"/>
    <col min="7170" max="7170" width="7.5" style="28" customWidth="1"/>
    <col min="7171" max="7171" width="7.875" style="28" customWidth="1"/>
    <col min="7172" max="7173" width="9.5" style="28" customWidth="1"/>
    <col min="7174" max="7174" width="8.375" style="28" customWidth="1"/>
    <col min="7175" max="7175" width="9.375" style="28" customWidth="1"/>
    <col min="7176" max="7176" width="9.625" style="28" customWidth="1"/>
    <col min="7177" max="7177" width="8" style="28" customWidth="1"/>
    <col min="7178" max="7178" width="7.75" style="28" customWidth="1"/>
    <col min="7179" max="7179" width="0" style="28" hidden="1" customWidth="1"/>
    <col min="7180" max="7180" width="0.5" style="28" customWidth="1"/>
    <col min="7181" max="7422" width="8.75" style="28" customWidth="1"/>
    <col min="7423" max="7424" width="8.75" style="28"/>
    <col min="7425" max="7425" width="9.125" style="28" customWidth="1"/>
    <col min="7426" max="7426" width="7.5" style="28" customWidth="1"/>
    <col min="7427" max="7427" width="7.875" style="28" customWidth="1"/>
    <col min="7428" max="7429" width="9.5" style="28" customWidth="1"/>
    <col min="7430" max="7430" width="8.375" style="28" customWidth="1"/>
    <col min="7431" max="7431" width="9.375" style="28" customWidth="1"/>
    <col min="7432" max="7432" width="9.625" style="28" customWidth="1"/>
    <col min="7433" max="7433" width="8" style="28" customWidth="1"/>
    <col min="7434" max="7434" width="7.75" style="28" customWidth="1"/>
    <col min="7435" max="7435" width="0" style="28" hidden="1" customWidth="1"/>
    <col min="7436" max="7436" width="0.5" style="28" customWidth="1"/>
    <col min="7437" max="7678" width="8.75" style="28" customWidth="1"/>
    <col min="7679" max="7680" width="8.75" style="28"/>
    <col min="7681" max="7681" width="9.125" style="28" customWidth="1"/>
    <col min="7682" max="7682" width="7.5" style="28" customWidth="1"/>
    <col min="7683" max="7683" width="7.875" style="28" customWidth="1"/>
    <col min="7684" max="7685" width="9.5" style="28" customWidth="1"/>
    <col min="7686" max="7686" width="8.375" style="28" customWidth="1"/>
    <col min="7687" max="7687" width="9.375" style="28" customWidth="1"/>
    <col min="7688" max="7688" width="9.625" style="28" customWidth="1"/>
    <col min="7689" max="7689" width="8" style="28" customWidth="1"/>
    <col min="7690" max="7690" width="7.75" style="28" customWidth="1"/>
    <col min="7691" max="7691" width="0" style="28" hidden="1" customWidth="1"/>
    <col min="7692" max="7692" width="0.5" style="28" customWidth="1"/>
    <col min="7693" max="7934" width="8.75" style="28" customWidth="1"/>
    <col min="7935" max="7936" width="8.75" style="28"/>
    <col min="7937" max="7937" width="9.125" style="28" customWidth="1"/>
    <col min="7938" max="7938" width="7.5" style="28" customWidth="1"/>
    <col min="7939" max="7939" width="7.875" style="28" customWidth="1"/>
    <col min="7940" max="7941" width="9.5" style="28" customWidth="1"/>
    <col min="7942" max="7942" width="8.375" style="28" customWidth="1"/>
    <col min="7943" max="7943" width="9.375" style="28" customWidth="1"/>
    <col min="7944" max="7944" width="9.625" style="28" customWidth="1"/>
    <col min="7945" max="7945" width="8" style="28" customWidth="1"/>
    <col min="7946" max="7946" width="7.75" style="28" customWidth="1"/>
    <col min="7947" max="7947" width="0" style="28" hidden="1" customWidth="1"/>
    <col min="7948" max="7948" width="0.5" style="28" customWidth="1"/>
    <col min="7949" max="8190" width="8.75" style="28" customWidth="1"/>
    <col min="8191" max="8192" width="8.75" style="28"/>
    <col min="8193" max="8193" width="9.125" style="28" customWidth="1"/>
    <col min="8194" max="8194" width="7.5" style="28" customWidth="1"/>
    <col min="8195" max="8195" width="7.875" style="28" customWidth="1"/>
    <col min="8196" max="8197" width="9.5" style="28" customWidth="1"/>
    <col min="8198" max="8198" width="8.375" style="28" customWidth="1"/>
    <col min="8199" max="8199" width="9.375" style="28" customWidth="1"/>
    <col min="8200" max="8200" width="9.625" style="28" customWidth="1"/>
    <col min="8201" max="8201" width="8" style="28" customWidth="1"/>
    <col min="8202" max="8202" width="7.75" style="28" customWidth="1"/>
    <col min="8203" max="8203" width="0" style="28" hidden="1" customWidth="1"/>
    <col min="8204" max="8204" width="0.5" style="28" customWidth="1"/>
    <col min="8205" max="8446" width="8.75" style="28" customWidth="1"/>
    <col min="8447" max="8448" width="8.75" style="28"/>
    <col min="8449" max="8449" width="9.125" style="28" customWidth="1"/>
    <col min="8450" max="8450" width="7.5" style="28" customWidth="1"/>
    <col min="8451" max="8451" width="7.875" style="28" customWidth="1"/>
    <col min="8452" max="8453" width="9.5" style="28" customWidth="1"/>
    <col min="8454" max="8454" width="8.375" style="28" customWidth="1"/>
    <col min="8455" max="8455" width="9.375" style="28" customWidth="1"/>
    <col min="8456" max="8456" width="9.625" style="28" customWidth="1"/>
    <col min="8457" max="8457" width="8" style="28" customWidth="1"/>
    <col min="8458" max="8458" width="7.75" style="28" customWidth="1"/>
    <col min="8459" max="8459" width="0" style="28" hidden="1" customWidth="1"/>
    <col min="8460" max="8460" width="0.5" style="28" customWidth="1"/>
    <col min="8461" max="8702" width="8.75" style="28" customWidth="1"/>
    <col min="8703" max="8704" width="8.75" style="28"/>
    <col min="8705" max="8705" width="9.125" style="28" customWidth="1"/>
    <col min="8706" max="8706" width="7.5" style="28" customWidth="1"/>
    <col min="8707" max="8707" width="7.875" style="28" customWidth="1"/>
    <col min="8708" max="8709" width="9.5" style="28" customWidth="1"/>
    <col min="8710" max="8710" width="8.375" style="28" customWidth="1"/>
    <col min="8711" max="8711" width="9.375" style="28" customWidth="1"/>
    <col min="8712" max="8712" width="9.625" style="28" customWidth="1"/>
    <col min="8713" max="8713" width="8" style="28" customWidth="1"/>
    <col min="8714" max="8714" width="7.75" style="28" customWidth="1"/>
    <col min="8715" max="8715" width="0" style="28" hidden="1" customWidth="1"/>
    <col min="8716" max="8716" width="0.5" style="28" customWidth="1"/>
    <col min="8717" max="8958" width="8.75" style="28" customWidth="1"/>
    <col min="8959" max="8960" width="8.75" style="28"/>
    <col min="8961" max="8961" width="9.125" style="28" customWidth="1"/>
    <col min="8962" max="8962" width="7.5" style="28" customWidth="1"/>
    <col min="8963" max="8963" width="7.875" style="28" customWidth="1"/>
    <col min="8964" max="8965" width="9.5" style="28" customWidth="1"/>
    <col min="8966" max="8966" width="8.375" style="28" customWidth="1"/>
    <col min="8967" max="8967" width="9.375" style="28" customWidth="1"/>
    <col min="8968" max="8968" width="9.625" style="28" customWidth="1"/>
    <col min="8969" max="8969" width="8" style="28" customWidth="1"/>
    <col min="8970" max="8970" width="7.75" style="28" customWidth="1"/>
    <col min="8971" max="8971" width="0" style="28" hidden="1" customWidth="1"/>
    <col min="8972" max="8972" width="0.5" style="28" customWidth="1"/>
    <col min="8973" max="9214" width="8.75" style="28" customWidth="1"/>
    <col min="9215" max="9216" width="8.75" style="28"/>
    <col min="9217" max="9217" width="9.125" style="28" customWidth="1"/>
    <col min="9218" max="9218" width="7.5" style="28" customWidth="1"/>
    <col min="9219" max="9219" width="7.875" style="28" customWidth="1"/>
    <col min="9220" max="9221" width="9.5" style="28" customWidth="1"/>
    <col min="9222" max="9222" width="8.375" style="28" customWidth="1"/>
    <col min="9223" max="9223" width="9.375" style="28" customWidth="1"/>
    <col min="9224" max="9224" width="9.625" style="28" customWidth="1"/>
    <col min="9225" max="9225" width="8" style="28" customWidth="1"/>
    <col min="9226" max="9226" width="7.75" style="28" customWidth="1"/>
    <col min="9227" max="9227" width="0" style="28" hidden="1" customWidth="1"/>
    <col min="9228" max="9228" width="0.5" style="28" customWidth="1"/>
    <col min="9229" max="9470" width="8.75" style="28" customWidth="1"/>
    <col min="9471" max="9472" width="8.75" style="28"/>
    <col min="9473" max="9473" width="9.125" style="28" customWidth="1"/>
    <col min="9474" max="9474" width="7.5" style="28" customWidth="1"/>
    <col min="9475" max="9475" width="7.875" style="28" customWidth="1"/>
    <col min="9476" max="9477" width="9.5" style="28" customWidth="1"/>
    <col min="9478" max="9478" width="8.375" style="28" customWidth="1"/>
    <col min="9479" max="9479" width="9.375" style="28" customWidth="1"/>
    <col min="9480" max="9480" width="9.625" style="28" customWidth="1"/>
    <col min="9481" max="9481" width="8" style="28" customWidth="1"/>
    <col min="9482" max="9482" width="7.75" style="28" customWidth="1"/>
    <col min="9483" max="9483" width="0" style="28" hidden="1" customWidth="1"/>
    <col min="9484" max="9484" width="0.5" style="28" customWidth="1"/>
    <col min="9485" max="9726" width="8.75" style="28" customWidth="1"/>
    <col min="9727" max="9728" width="8.75" style="28"/>
    <col min="9729" max="9729" width="9.125" style="28" customWidth="1"/>
    <col min="9730" max="9730" width="7.5" style="28" customWidth="1"/>
    <col min="9731" max="9731" width="7.875" style="28" customWidth="1"/>
    <col min="9732" max="9733" width="9.5" style="28" customWidth="1"/>
    <col min="9734" max="9734" width="8.375" style="28" customWidth="1"/>
    <col min="9735" max="9735" width="9.375" style="28" customWidth="1"/>
    <col min="9736" max="9736" width="9.625" style="28" customWidth="1"/>
    <col min="9737" max="9737" width="8" style="28" customWidth="1"/>
    <col min="9738" max="9738" width="7.75" style="28" customWidth="1"/>
    <col min="9739" max="9739" width="0" style="28" hidden="1" customWidth="1"/>
    <col min="9740" max="9740" width="0.5" style="28" customWidth="1"/>
    <col min="9741" max="9982" width="8.75" style="28" customWidth="1"/>
    <col min="9983" max="9984" width="8.75" style="28"/>
    <col min="9985" max="9985" width="9.125" style="28" customWidth="1"/>
    <col min="9986" max="9986" width="7.5" style="28" customWidth="1"/>
    <col min="9987" max="9987" width="7.875" style="28" customWidth="1"/>
    <col min="9988" max="9989" width="9.5" style="28" customWidth="1"/>
    <col min="9990" max="9990" width="8.375" style="28" customWidth="1"/>
    <col min="9991" max="9991" width="9.375" style="28" customWidth="1"/>
    <col min="9992" max="9992" width="9.625" style="28" customWidth="1"/>
    <col min="9993" max="9993" width="8" style="28" customWidth="1"/>
    <col min="9994" max="9994" width="7.75" style="28" customWidth="1"/>
    <col min="9995" max="9995" width="0" style="28" hidden="1" customWidth="1"/>
    <col min="9996" max="9996" width="0.5" style="28" customWidth="1"/>
    <col min="9997" max="10238" width="8.75" style="28" customWidth="1"/>
    <col min="10239" max="10240" width="8.75" style="28"/>
    <col min="10241" max="10241" width="9.125" style="28" customWidth="1"/>
    <col min="10242" max="10242" width="7.5" style="28" customWidth="1"/>
    <col min="10243" max="10243" width="7.875" style="28" customWidth="1"/>
    <col min="10244" max="10245" width="9.5" style="28" customWidth="1"/>
    <col min="10246" max="10246" width="8.375" style="28" customWidth="1"/>
    <col min="10247" max="10247" width="9.375" style="28" customWidth="1"/>
    <col min="10248" max="10248" width="9.625" style="28" customWidth="1"/>
    <col min="10249" max="10249" width="8" style="28" customWidth="1"/>
    <col min="10250" max="10250" width="7.75" style="28" customWidth="1"/>
    <col min="10251" max="10251" width="0" style="28" hidden="1" customWidth="1"/>
    <col min="10252" max="10252" width="0.5" style="28" customWidth="1"/>
    <col min="10253" max="10494" width="8.75" style="28" customWidth="1"/>
    <col min="10495" max="10496" width="8.75" style="28"/>
    <col min="10497" max="10497" width="9.125" style="28" customWidth="1"/>
    <col min="10498" max="10498" width="7.5" style="28" customWidth="1"/>
    <col min="10499" max="10499" width="7.875" style="28" customWidth="1"/>
    <col min="10500" max="10501" width="9.5" style="28" customWidth="1"/>
    <col min="10502" max="10502" width="8.375" style="28" customWidth="1"/>
    <col min="10503" max="10503" width="9.375" style="28" customWidth="1"/>
    <col min="10504" max="10504" width="9.625" style="28" customWidth="1"/>
    <col min="10505" max="10505" width="8" style="28" customWidth="1"/>
    <col min="10506" max="10506" width="7.75" style="28" customWidth="1"/>
    <col min="10507" max="10507" width="0" style="28" hidden="1" customWidth="1"/>
    <col min="10508" max="10508" width="0.5" style="28" customWidth="1"/>
    <col min="10509" max="10750" width="8.75" style="28" customWidth="1"/>
    <col min="10751" max="10752" width="8.75" style="28"/>
    <col min="10753" max="10753" width="9.125" style="28" customWidth="1"/>
    <col min="10754" max="10754" width="7.5" style="28" customWidth="1"/>
    <col min="10755" max="10755" width="7.875" style="28" customWidth="1"/>
    <col min="10756" max="10757" width="9.5" style="28" customWidth="1"/>
    <col min="10758" max="10758" width="8.375" style="28" customWidth="1"/>
    <col min="10759" max="10759" width="9.375" style="28" customWidth="1"/>
    <col min="10760" max="10760" width="9.625" style="28" customWidth="1"/>
    <col min="10761" max="10761" width="8" style="28" customWidth="1"/>
    <col min="10762" max="10762" width="7.75" style="28" customWidth="1"/>
    <col min="10763" max="10763" width="0" style="28" hidden="1" customWidth="1"/>
    <col min="10764" max="10764" width="0.5" style="28" customWidth="1"/>
    <col min="10765" max="11006" width="8.75" style="28" customWidth="1"/>
    <col min="11007" max="11008" width="8.75" style="28"/>
    <col min="11009" max="11009" width="9.125" style="28" customWidth="1"/>
    <col min="11010" max="11010" width="7.5" style="28" customWidth="1"/>
    <col min="11011" max="11011" width="7.875" style="28" customWidth="1"/>
    <col min="11012" max="11013" width="9.5" style="28" customWidth="1"/>
    <col min="11014" max="11014" width="8.375" style="28" customWidth="1"/>
    <col min="11015" max="11015" width="9.375" style="28" customWidth="1"/>
    <col min="11016" max="11016" width="9.625" style="28" customWidth="1"/>
    <col min="11017" max="11017" width="8" style="28" customWidth="1"/>
    <col min="11018" max="11018" width="7.75" style="28" customWidth="1"/>
    <col min="11019" max="11019" width="0" style="28" hidden="1" customWidth="1"/>
    <col min="11020" max="11020" width="0.5" style="28" customWidth="1"/>
    <col min="11021" max="11262" width="8.75" style="28" customWidth="1"/>
    <col min="11263" max="11264" width="8.75" style="28"/>
    <col min="11265" max="11265" width="9.125" style="28" customWidth="1"/>
    <col min="11266" max="11266" width="7.5" style="28" customWidth="1"/>
    <col min="11267" max="11267" width="7.875" style="28" customWidth="1"/>
    <col min="11268" max="11269" width="9.5" style="28" customWidth="1"/>
    <col min="11270" max="11270" width="8.375" style="28" customWidth="1"/>
    <col min="11271" max="11271" width="9.375" style="28" customWidth="1"/>
    <col min="11272" max="11272" width="9.625" style="28" customWidth="1"/>
    <col min="11273" max="11273" width="8" style="28" customWidth="1"/>
    <col min="11274" max="11274" width="7.75" style="28" customWidth="1"/>
    <col min="11275" max="11275" width="0" style="28" hidden="1" customWidth="1"/>
    <col min="11276" max="11276" width="0.5" style="28" customWidth="1"/>
    <col min="11277" max="11518" width="8.75" style="28" customWidth="1"/>
    <col min="11519" max="11520" width="8.75" style="28"/>
    <col min="11521" max="11521" width="9.125" style="28" customWidth="1"/>
    <col min="11522" max="11522" width="7.5" style="28" customWidth="1"/>
    <col min="11523" max="11523" width="7.875" style="28" customWidth="1"/>
    <col min="11524" max="11525" width="9.5" style="28" customWidth="1"/>
    <col min="11526" max="11526" width="8.375" style="28" customWidth="1"/>
    <col min="11527" max="11527" width="9.375" style="28" customWidth="1"/>
    <col min="11528" max="11528" width="9.625" style="28" customWidth="1"/>
    <col min="11529" max="11529" width="8" style="28" customWidth="1"/>
    <col min="11530" max="11530" width="7.75" style="28" customWidth="1"/>
    <col min="11531" max="11531" width="0" style="28" hidden="1" customWidth="1"/>
    <col min="11532" max="11532" width="0.5" style="28" customWidth="1"/>
    <col min="11533" max="11774" width="8.75" style="28" customWidth="1"/>
    <col min="11775" max="11776" width="8.75" style="28"/>
    <col min="11777" max="11777" width="9.125" style="28" customWidth="1"/>
    <col min="11778" max="11778" width="7.5" style="28" customWidth="1"/>
    <col min="11779" max="11779" width="7.875" style="28" customWidth="1"/>
    <col min="11780" max="11781" width="9.5" style="28" customWidth="1"/>
    <col min="11782" max="11782" width="8.375" style="28" customWidth="1"/>
    <col min="11783" max="11783" width="9.375" style="28" customWidth="1"/>
    <col min="11784" max="11784" width="9.625" style="28" customWidth="1"/>
    <col min="11785" max="11785" width="8" style="28" customWidth="1"/>
    <col min="11786" max="11786" width="7.75" style="28" customWidth="1"/>
    <col min="11787" max="11787" width="0" style="28" hidden="1" customWidth="1"/>
    <col min="11788" max="11788" width="0.5" style="28" customWidth="1"/>
    <col min="11789" max="12030" width="8.75" style="28" customWidth="1"/>
    <col min="12031" max="12032" width="8.75" style="28"/>
    <col min="12033" max="12033" width="9.125" style="28" customWidth="1"/>
    <col min="12034" max="12034" width="7.5" style="28" customWidth="1"/>
    <col min="12035" max="12035" width="7.875" style="28" customWidth="1"/>
    <col min="12036" max="12037" width="9.5" style="28" customWidth="1"/>
    <col min="12038" max="12038" width="8.375" style="28" customWidth="1"/>
    <col min="12039" max="12039" width="9.375" style="28" customWidth="1"/>
    <col min="12040" max="12040" width="9.625" style="28" customWidth="1"/>
    <col min="12041" max="12041" width="8" style="28" customWidth="1"/>
    <col min="12042" max="12042" width="7.75" style="28" customWidth="1"/>
    <col min="12043" max="12043" width="0" style="28" hidden="1" customWidth="1"/>
    <col min="12044" max="12044" width="0.5" style="28" customWidth="1"/>
    <col min="12045" max="12286" width="8.75" style="28" customWidth="1"/>
    <col min="12287" max="12288" width="8.75" style="28"/>
    <col min="12289" max="12289" width="9.125" style="28" customWidth="1"/>
    <col min="12290" max="12290" width="7.5" style="28" customWidth="1"/>
    <col min="12291" max="12291" width="7.875" style="28" customWidth="1"/>
    <col min="12292" max="12293" width="9.5" style="28" customWidth="1"/>
    <col min="12294" max="12294" width="8.375" style="28" customWidth="1"/>
    <col min="12295" max="12295" width="9.375" style="28" customWidth="1"/>
    <col min="12296" max="12296" width="9.625" style="28" customWidth="1"/>
    <col min="12297" max="12297" width="8" style="28" customWidth="1"/>
    <col min="12298" max="12298" width="7.75" style="28" customWidth="1"/>
    <col min="12299" max="12299" width="0" style="28" hidden="1" customWidth="1"/>
    <col min="12300" max="12300" width="0.5" style="28" customWidth="1"/>
    <col min="12301" max="12542" width="8.75" style="28" customWidth="1"/>
    <col min="12543" max="12544" width="8.75" style="28"/>
    <col min="12545" max="12545" width="9.125" style="28" customWidth="1"/>
    <col min="12546" max="12546" width="7.5" style="28" customWidth="1"/>
    <col min="12547" max="12547" width="7.875" style="28" customWidth="1"/>
    <col min="12548" max="12549" width="9.5" style="28" customWidth="1"/>
    <col min="12550" max="12550" width="8.375" style="28" customWidth="1"/>
    <col min="12551" max="12551" width="9.375" style="28" customWidth="1"/>
    <col min="12552" max="12552" width="9.625" style="28" customWidth="1"/>
    <col min="12553" max="12553" width="8" style="28" customWidth="1"/>
    <col min="12554" max="12554" width="7.75" style="28" customWidth="1"/>
    <col min="12555" max="12555" width="0" style="28" hidden="1" customWidth="1"/>
    <col min="12556" max="12556" width="0.5" style="28" customWidth="1"/>
    <col min="12557" max="12798" width="8.75" style="28" customWidth="1"/>
    <col min="12799" max="12800" width="8.75" style="28"/>
    <col min="12801" max="12801" width="9.125" style="28" customWidth="1"/>
    <col min="12802" max="12802" width="7.5" style="28" customWidth="1"/>
    <col min="12803" max="12803" width="7.875" style="28" customWidth="1"/>
    <col min="12804" max="12805" width="9.5" style="28" customWidth="1"/>
    <col min="12806" max="12806" width="8.375" style="28" customWidth="1"/>
    <col min="12807" max="12807" width="9.375" style="28" customWidth="1"/>
    <col min="12808" max="12808" width="9.625" style="28" customWidth="1"/>
    <col min="12809" max="12809" width="8" style="28" customWidth="1"/>
    <col min="12810" max="12810" width="7.75" style="28" customWidth="1"/>
    <col min="12811" max="12811" width="0" style="28" hidden="1" customWidth="1"/>
    <col min="12812" max="12812" width="0.5" style="28" customWidth="1"/>
    <col min="12813" max="13054" width="8.75" style="28" customWidth="1"/>
    <col min="13055" max="13056" width="8.75" style="28"/>
    <col min="13057" max="13057" width="9.125" style="28" customWidth="1"/>
    <col min="13058" max="13058" width="7.5" style="28" customWidth="1"/>
    <col min="13059" max="13059" width="7.875" style="28" customWidth="1"/>
    <col min="13060" max="13061" width="9.5" style="28" customWidth="1"/>
    <col min="13062" max="13062" width="8.375" style="28" customWidth="1"/>
    <col min="13063" max="13063" width="9.375" style="28" customWidth="1"/>
    <col min="13064" max="13064" width="9.625" style="28" customWidth="1"/>
    <col min="13065" max="13065" width="8" style="28" customWidth="1"/>
    <col min="13066" max="13066" width="7.75" style="28" customWidth="1"/>
    <col min="13067" max="13067" width="0" style="28" hidden="1" customWidth="1"/>
    <col min="13068" max="13068" width="0.5" style="28" customWidth="1"/>
    <col min="13069" max="13310" width="8.75" style="28" customWidth="1"/>
    <col min="13311" max="13312" width="8.75" style="28"/>
    <col min="13313" max="13313" width="9.125" style="28" customWidth="1"/>
    <col min="13314" max="13314" width="7.5" style="28" customWidth="1"/>
    <col min="13315" max="13315" width="7.875" style="28" customWidth="1"/>
    <col min="13316" max="13317" width="9.5" style="28" customWidth="1"/>
    <col min="13318" max="13318" width="8.375" style="28" customWidth="1"/>
    <col min="13319" max="13319" width="9.375" style="28" customWidth="1"/>
    <col min="13320" max="13320" width="9.625" style="28" customWidth="1"/>
    <col min="13321" max="13321" width="8" style="28" customWidth="1"/>
    <col min="13322" max="13322" width="7.75" style="28" customWidth="1"/>
    <col min="13323" max="13323" width="0" style="28" hidden="1" customWidth="1"/>
    <col min="13324" max="13324" width="0.5" style="28" customWidth="1"/>
    <col min="13325" max="13566" width="8.75" style="28" customWidth="1"/>
    <col min="13567" max="13568" width="8.75" style="28"/>
    <col min="13569" max="13569" width="9.125" style="28" customWidth="1"/>
    <col min="13570" max="13570" width="7.5" style="28" customWidth="1"/>
    <col min="13571" max="13571" width="7.875" style="28" customWidth="1"/>
    <col min="13572" max="13573" width="9.5" style="28" customWidth="1"/>
    <col min="13574" max="13574" width="8.375" style="28" customWidth="1"/>
    <col min="13575" max="13575" width="9.375" style="28" customWidth="1"/>
    <col min="13576" max="13576" width="9.625" style="28" customWidth="1"/>
    <col min="13577" max="13577" width="8" style="28" customWidth="1"/>
    <col min="13578" max="13578" width="7.75" style="28" customWidth="1"/>
    <col min="13579" max="13579" width="0" style="28" hidden="1" customWidth="1"/>
    <col min="13580" max="13580" width="0.5" style="28" customWidth="1"/>
    <col min="13581" max="13822" width="8.75" style="28" customWidth="1"/>
    <col min="13823" max="13824" width="8.75" style="28"/>
    <col min="13825" max="13825" width="9.125" style="28" customWidth="1"/>
    <col min="13826" max="13826" width="7.5" style="28" customWidth="1"/>
    <col min="13827" max="13827" width="7.875" style="28" customWidth="1"/>
    <col min="13828" max="13829" width="9.5" style="28" customWidth="1"/>
    <col min="13830" max="13830" width="8.375" style="28" customWidth="1"/>
    <col min="13831" max="13831" width="9.375" style="28" customWidth="1"/>
    <col min="13832" max="13832" width="9.625" style="28" customWidth="1"/>
    <col min="13833" max="13833" width="8" style="28" customWidth="1"/>
    <col min="13834" max="13834" width="7.75" style="28" customWidth="1"/>
    <col min="13835" max="13835" width="0" style="28" hidden="1" customWidth="1"/>
    <col min="13836" max="13836" width="0.5" style="28" customWidth="1"/>
    <col min="13837" max="14078" width="8.75" style="28" customWidth="1"/>
    <col min="14079" max="14080" width="8.75" style="28"/>
    <col min="14081" max="14081" width="9.125" style="28" customWidth="1"/>
    <col min="14082" max="14082" width="7.5" style="28" customWidth="1"/>
    <col min="14083" max="14083" width="7.875" style="28" customWidth="1"/>
    <col min="14084" max="14085" width="9.5" style="28" customWidth="1"/>
    <col min="14086" max="14086" width="8.375" style="28" customWidth="1"/>
    <col min="14087" max="14087" width="9.375" style="28" customWidth="1"/>
    <col min="14088" max="14088" width="9.625" style="28" customWidth="1"/>
    <col min="14089" max="14089" width="8" style="28" customWidth="1"/>
    <col min="14090" max="14090" width="7.75" style="28" customWidth="1"/>
    <col min="14091" max="14091" width="0" style="28" hidden="1" customWidth="1"/>
    <col min="14092" max="14092" width="0.5" style="28" customWidth="1"/>
    <col min="14093" max="14334" width="8.75" style="28" customWidth="1"/>
    <col min="14335" max="14336" width="8.75" style="28"/>
    <col min="14337" max="14337" width="9.125" style="28" customWidth="1"/>
    <col min="14338" max="14338" width="7.5" style="28" customWidth="1"/>
    <col min="14339" max="14339" width="7.875" style="28" customWidth="1"/>
    <col min="14340" max="14341" width="9.5" style="28" customWidth="1"/>
    <col min="14342" max="14342" width="8.375" style="28" customWidth="1"/>
    <col min="14343" max="14343" width="9.375" style="28" customWidth="1"/>
    <col min="14344" max="14344" width="9.625" style="28" customWidth="1"/>
    <col min="14345" max="14345" width="8" style="28" customWidth="1"/>
    <col min="14346" max="14346" width="7.75" style="28" customWidth="1"/>
    <col min="14347" max="14347" width="0" style="28" hidden="1" customWidth="1"/>
    <col min="14348" max="14348" width="0.5" style="28" customWidth="1"/>
    <col min="14349" max="14590" width="8.75" style="28" customWidth="1"/>
    <col min="14591" max="14592" width="8.75" style="28"/>
    <col min="14593" max="14593" width="9.125" style="28" customWidth="1"/>
    <col min="14594" max="14594" width="7.5" style="28" customWidth="1"/>
    <col min="14595" max="14595" width="7.875" style="28" customWidth="1"/>
    <col min="14596" max="14597" width="9.5" style="28" customWidth="1"/>
    <col min="14598" max="14598" width="8.375" style="28" customWidth="1"/>
    <col min="14599" max="14599" width="9.375" style="28" customWidth="1"/>
    <col min="14600" max="14600" width="9.625" style="28" customWidth="1"/>
    <col min="14601" max="14601" width="8" style="28" customWidth="1"/>
    <col min="14602" max="14602" width="7.75" style="28" customWidth="1"/>
    <col min="14603" max="14603" width="0" style="28" hidden="1" customWidth="1"/>
    <col min="14604" max="14604" width="0.5" style="28" customWidth="1"/>
    <col min="14605" max="14846" width="8.75" style="28" customWidth="1"/>
    <col min="14847" max="14848" width="8.75" style="28"/>
    <col min="14849" max="14849" width="9.125" style="28" customWidth="1"/>
    <col min="14850" max="14850" width="7.5" style="28" customWidth="1"/>
    <col min="14851" max="14851" width="7.875" style="28" customWidth="1"/>
    <col min="14852" max="14853" width="9.5" style="28" customWidth="1"/>
    <col min="14854" max="14854" width="8.375" style="28" customWidth="1"/>
    <col min="14855" max="14855" width="9.375" style="28" customWidth="1"/>
    <col min="14856" max="14856" width="9.625" style="28" customWidth="1"/>
    <col min="14857" max="14857" width="8" style="28" customWidth="1"/>
    <col min="14858" max="14858" width="7.75" style="28" customWidth="1"/>
    <col min="14859" max="14859" width="0" style="28" hidden="1" customWidth="1"/>
    <col min="14860" max="14860" width="0.5" style="28" customWidth="1"/>
    <col min="14861" max="15102" width="8.75" style="28" customWidth="1"/>
    <col min="15103" max="15104" width="8.75" style="28"/>
    <col min="15105" max="15105" width="9.125" style="28" customWidth="1"/>
    <col min="15106" max="15106" width="7.5" style="28" customWidth="1"/>
    <col min="15107" max="15107" width="7.875" style="28" customWidth="1"/>
    <col min="15108" max="15109" width="9.5" style="28" customWidth="1"/>
    <col min="15110" max="15110" width="8.375" style="28" customWidth="1"/>
    <col min="15111" max="15111" width="9.375" style="28" customWidth="1"/>
    <col min="15112" max="15112" width="9.625" style="28" customWidth="1"/>
    <col min="15113" max="15113" width="8" style="28" customWidth="1"/>
    <col min="15114" max="15114" width="7.75" style="28" customWidth="1"/>
    <col min="15115" max="15115" width="0" style="28" hidden="1" customWidth="1"/>
    <col min="15116" max="15116" width="0.5" style="28" customWidth="1"/>
    <col min="15117" max="15358" width="8.75" style="28" customWidth="1"/>
    <col min="15359" max="15360" width="8.75" style="28"/>
    <col min="15361" max="15361" width="9.125" style="28" customWidth="1"/>
    <col min="15362" max="15362" width="7.5" style="28" customWidth="1"/>
    <col min="15363" max="15363" width="7.875" style="28" customWidth="1"/>
    <col min="15364" max="15365" width="9.5" style="28" customWidth="1"/>
    <col min="15366" max="15366" width="8.375" style="28" customWidth="1"/>
    <col min="15367" max="15367" width="9.375" style="28" customWidth="1"/>
    <col min="15368" max="15368" width="9.625" style="28" customWidth="1"/>
    <col min="15369" max="15369" width="8" style="28" customWidth="1"/>
    <col min="15370" max="15370" width="7.75" style="28" customWidth="1"/>
    <col min="15371" max="15371" width="0" style="28" hidden="1" customWidth="1"/>
    <col min="15372" max="15372" width="0.5" style="28" customWidth="1"/>
    <col min="15373" max="15614" width="8.75" style="28" customWidth="1"/>
    <col min="15615" max="15616" width="8.75" style="28"/>
    <col min="15617" max="15617" width="9.125" style="28" customWidth="1"/>
    <col min="15618" max="15618" width="7.5" style="28" customWidth="1"/>
    <col min="15619" max="15619" width="7.875" style="28" customWidth="1"/>
    <col min="15620" max="15621" width="9.5" style="28" customWidth="1"/>
    <col min="15622" max="15622" width="8.375" style="28" customWidth="1"/>
    <col min="15623" max="15623" width="9.375" style="28" customWidth="1"/>
    <col min="15624" max="15624" width="9.625" style="28" customWidth="1"/>
    <col min="15625" max="15625" width="8" style="28" customWidth="1"/>
    <col min="15626" max="15626" width="7.75" style="28" customWidth="1"/>
    <col min="15627" max="15627" width="0" style="28" hidden="1" customWidth="1"/>
    <col min="15628" max="15628" width="0.5" style="28" customWidth="1"/>
    <col min="15629" max="15870" width="8.75" style="28" customWidth="1"/>
    <col min="15871" max="15872" width="8.75" style="28"/>
    <col min="15873" max="15873" width="9.125" style="28" customWidth="1"/>
    <col min="15874" max="15874" width="7.5" style="28" customWidth="1"/>
    <col min="15875" max="15875" width="7.875" style="28" customWidth="1"/>
    <col min="15876" max="15877" width="9.5" style="28" customWidth="1"/>
    <col min="15878" max="15878" width="8.375" style="28" customWidth="1"/>
    <col min="15879" max="15879" width="9.375" style="28" customWidth="1"/>
    <col min="15880" max="15880" width="9.625" style="28" customWidth="1"/>
    <col min="15881" max="15881" width="8" style="28" customWidth="1"/>
    <col min="15882" max="15882" width="7.75" style="28" customWidth="1"/>
    <col min="15883" max="15883" width="0" style="28" hidden="1" customWidth="1"/>
    <col min="15884" max="15884" width="0.5" style="28" customWidth="1"/>
    <col min="15885" max="16126" width="8.75" style="28" customWidth="1"/>
    <col min="16127" max="16128" width="8.75" style="28"/>
    <col min="16129" max="16129" width="9.125" style="28" customWidth="1"/>
    <col min="16130" max="16130" width="7.5" style="28" customWidth="1"/>
    <col min="16131" max="16131" width="7.875" style="28" customWidth="1"/>
    <col min="16132" max="16133" width="9.5" style="28" customWidth="1"/>
    <col min="16134" max="16134" width="8.375" style="28" customWidth="1"/>
    <col min="16135" max="16135" width="9.375" style="28" customWidth="1"/>
    <col min="16136" max="16136" width="9.625" style="28" customWidth="1"/>
    <col min="16137" max="16137" width="8" style="28" customWidth="1"/>
    <col min="16138" max="16138" width="7.75" style="28" customWidth="1"/>
    <col min="16139" max="16139" width="0" style="28" hidden="1" customWidth="1"/>
    <col min="16140" max="16140" width="0.5" style="28" customWidth="1"/>
    <col min="16141" max="16382" width="8.75" style="28" customWidth="1"/>
    <col min="16383" max="16384" width="8.75" style="28"/>
  </cols>
  <sheetData>
    <row r="1" spans="1:13" s="27" customFormat="1" ht="28.35" customHeight="1">
      <c r="A1" s="163" t="s">
        <v>198</v>
      </c>
      <c r="B1" s="164"/>
      <c r="C1" s="164"/>
      <c r="D1" s="164"/>
      <c r="E1" s="164"/>
      <c r="F1" s="164"/>
      <c r="G1" s="164"/>
      <c r="H1" s="164"/>
      <c r="I1" s="165"/>
      <c r="J1" s="165"/>
    </row>
    <row r="2" spans="1:13" s="27" customFormat="1" ht="11.25" customHeight="1">
      <c r="A2" s="163"/>
      <c r="B2" s="164"/>
      <c r="C2" s="164"/>
      <c r="D2" s="164"/>
      <c r="E2" s="164"/>
      <c r="F2" s="164"/>
      <c r="G2" s="164"/>
      <c r="H2" s="164"/>
      <c r="I2" s="165"/>
      <c r="J2" s="165"/>
    </row>
    <row r="3" spans="1:13" s="27" customFormat="1" ht="25.5" customHeight="1">
      <c r="A3" s="30" t="s">
        <v>541</v>
      </c>
      <c r="B3" s="396"/>
      <c r="C3" s="396"/>
      <c r="D3" s="396"/>
      <c r="E3" s="396"/>
      <c r="F3" s="396"/>
      <c r="G3" s="396"/>
      <c r="H3" s="396"/>
      <c r="I3" s="396"/>
      <c r="J3" s="396"/>
      <c r="K3" s="29"/>
      <c r="L3" s="29"/>
      <c r="M3" s="29"/>
    </row>
    <row r="4" spans="1:13" s="27" customFormat="1" ht="25.5" customHeight="1">
      <c r="A4" s="30" t="s">
        <v>542</v>
      </c>
      <c r="B4" s="30"/>
      <c r="C4" s="30"/>
      <c r="D4" s="30"/>
      <c r="E4" s="30"/>
      <c r="F4" s="30"/>
      <c r="G4" s="30"/>
      <c r="H4" s="30"/>
      <c r="I4" s="30"/>
      <c r="J4" s="30"/>
      <c r="K4" s="29"/>
      <c r="L4" s="29"/>
      <c r="M4" s="29"/>
    </row>
    <row r="5" spans="1:13" s="27" customFormat="1" ht="25.5" customHeight="1">
      <c r="A5" s="30" t="s">
        <v>543</v>
      </c>
      <c r="B5" s="30"/>
      <c r="C5" s="30"/>
      <c r="D5" s="30"/>
      <c r="E5" s="30"/>
      <c r="F5" s="30"/>
      <c r="G5" s="30"/>
      <c r="H5" s="30"/>
      <c r="I5" s="30"/>
      <c r="J5" s="30"/>
      <c r="K5" s="29"/>
      <c r="L5" s="29"/>
      <c r="M5" s="29"/>
    </row>
    <row r="6" spans="1:13" s="27" customFormat="1" ht="25.5" customHeight="1">
      <c r="A6" s="30"/>
      <c r="B6" s="30"/>
      <c r="C6" s="30"/>
      <c r="D6" s="30"/>
      <c r="E6" s="30"/>
      <c r="F6" s="30"/>
      <c r="G6" s="30"/>
      <c r="H6" s="30"/>
      <c r="I6" s="30"/>
      <c r="J6" s="30"/>
      <c r="K6" s="29"/>
      <c r="L6" s="29"/>
      <c r="M6" s="29"/>
    </row>
    <row r="7" spans="1:13" s="27" customFormat="1" ht="25.5" customHeight="1">
      <c r="A7" s="404" t="s">
        <v>540</v>
      </c>
      <c r="B7" s="30"/>
      <c r="C7" s="30"/>
      <c r="D7" s="30"/>
      <c r="E7" s="30"/>
      <c r="F7" s="30"/>
      <c r="G7" s="30"/>
      <c r="H7" s="30"/>
      <c r="I7" s="30"/>
      <c r="J7" s="30"/>
      <c r="K7" s="29"/>
      <c r="L7" s="29"/>
      <c r="M7" s="29"/>
    </row>
    <row r="8" spans="1:13" s="27" customFormat="1" ht="25.5" customHeight="1">
      <c r="A8" s="375" t="s">
        <v>554</v>
      </c>
      <c r="B8" s="30"/>
      <c r="C8" s="30"/>
      <c r="D8" s="30"/>
      <c r="E8" s="30"/>
      <c r="F8" s="30"/>
      <c r="G8" s="30"/>
      <c r="H8" s="30"/>
      <c r="I8" s="30"/>
      <c r="J8" s="30"/>
      <c r="K8" s="29"/>
      <c r="L8" s="29"/>
      <c r="M8" s="29"/>
    </row>
    <row r="9" spans="1:13" s="27" customFormat="1" ht="25.5" customHeight="1">
      <c r="A9" s="375" t="s">
        <v>555</v>
      </c>
      <c r="B9" s="30"/>
      <c r="C9" s="30"/>
      <c r="D9" s="30"/>
      <c r="E9" s="30"/>
      <c r="F9" s="30"/>
      <c r="G9" s="30"/>
      <c r="H9" s="30"/>
      <c r="I9" s="30"/>
      <c r="J9" s="30"/>
      <c r="K9" s="29"/>
      <c r="L9" s="29"/>
      <c r="M9" s="29"/>
    </row>
    <row r="10" spans="1:13" s="27" customFormat="1" ht="25.5" customHeight="1">
      <c r="A10" s="375" t="s">
        <v>544</v>
      </c>
      <c r="B10" s="30"/>
      <c r="C10" s="30"/>
      <c r="D10" s="30"/>
      <c r="E10" s="30"/>
      <c r="F10" s="30"/>
      <c r="G10" s="30"/>
      <c r="H10" s="30"/>
      <c r="I10" s="30"/>
      <c r="J10" s="30"/>
      <c r="K10" s="29"/>
      <c r="L10" s="29"/>
      <c r="M10" s="29"/>
    </row>
    <row r="11" spans="1:13" s="27" customFormat="1" ht="25.5" customHeight="1">
      <c r="A11" s="375" t="s">
        <v>556</v>
      </c>
      <c r="B11" s="30"/>
      <c r="C11" s="30"/>
      <c r="D11" s="30"/>
      <c r="E11" s="30"/>
      <c r="F11" s="30"/>
      <c r="G11" s="30"/>
      <c r="H11" s="30"/>
      <c r="I11" s="30"/>
      <c r="J11" s="30"/>
      <c r="K11" s="29"/>
      <c r="L11" s="29"/>
      <c r="M11" s="29"/>
    </row>
    <row r="12" spans="1:13" s="27" customFormat="1" ht="25.5" customHeight="1">
      <c r="A12" s="375" t="s">
        <v>557</v>
      </c>
      <c r="B12" s="30"/>
      <c r="C12" s="30"/>
      <c r="D12" s="30"/>
      <c r="E12" s="30"/>
      <c r="F12" s="30"/>
      <c r="G12" s="30"/>
      <c r="H12" s="30"/>
      <c r="I12" s="30"/>
      <c r="J12" s="30"/>
      <c r="K12" s="29"/>
      <c r="L12" s="29"/>
      <c r="M12" s="29"/>
    </row>
    <row r="13" spans="1:13" s="27" customFormat="1" ht="25.5" customHeight="1">
      <c r="A13" s="375" t="s">
        <v>545</v>
      </c>
      <c r="B13" s="30"/>
      <c r="C13" s="30"/>
      <c r="D13" s="30"/>
      <c r="E13" s="30"/>
      <c r="F13" s="30"/>
      <c r="G13" s="30"/>
      <c r="H13" s="30"/>
      <c r="I13" s="30"/>
      <c r="J13" s="30"/>
      <c r="K13" s="29"/>
      <c r="L13" s="29"/>
      <c r="M13" s="29"/>
    </row>
    <row r="14" spans="1:13" s="27" customFormat="1" ht="25.5" customHeight="1">
      <c r="A14" s="375"/>
      <c r="B14" s="30"/>
      <c r="C14" s="30"/>
      <c r="D14" s="30"/>
      <c r="E14" s="30"/>
      <c r="F14" s="30"/>
      <c r="G14" s="30"/>
      <c r="H14" s="30"/>
      <c r="I14" s="30"/>
      <c r="J14" s="30"/>
      <c r="K14" s="29"/>
      <c r="L14" s="29"/>
      <c r="M14" s="29"/>
    </row>
    <row r="15" spans="1:13" s="27" customFormat="1" ht="25.5" customHeight="1">
      <c r="A15" s="478" t="s">
        <v>546</v>
      </c>
      <c r="B15" s="478"/>
      <c r="C15" s="478"/>
      <c r="D15" s="478"/>
      <c r="E15" s="478"/>
      <c r="F15" s="478"/>
      <c r="G15" s="478"/>
      <c r="H15" s="478"/>
      <c r="I15" s="478"/>
      <c r="J15" s="478"/>
      <c r="K15" s="29"/>
      <c r="L15" s="29"/>
      <c r="M15" s="29"/>
    </row>
    <row r="16" spans="1:13" s="27" customFormat="1" ht="25.5" customHeight="1">
      <c r="A16" s="30" t="s">
        <v>547</v>
      </c>
      <c r="B16" s="30"/>
      <c r="C16" s="30"/>
      <c r="D16" s="30"/>
      <c r="E16" s="30"/>
      <c r="F16" s="30"/>
      <c r="G16" s="30"/>
      <c r="H16" s="30"/>
      <c r="I16" s="30"/>
      <c r="J16" s="30"/>
      <c r="K16" s="29"/>
      <c r="L16" s="29"/>
      <c r="M16" s="29"/>
    </row>
    <row r="17" spans="1:13" s="27" customFormat="1" ht="25.5" customHeight="1">
      <c r="A17" s="477" t="s">
        <v>548</v>
      </c>
      <c r="B17" s="477"/>
      <c r="C17" s="477"/>
      <c r="D17" s="477"/>
      <c r="E17" s="477"/>
      <c r="F17" s="477"/>
      <c r="G17" s="477"/>
      <c r="H17" s="477"/>
      <c r="I17" s="477"/>
      <c r="J17" s="477"/>
      <c r="K17" s="29"/>
      <c r="L17" s="29"/>
      <c r="M17" s="29"/>
    </row>
    <row r="18" spans="1:13" s="27" customFormat="1" ht="25.5" customHeight="1">
      <c r="A18" s="375" t="s">
        <v>549</v>
      </c>
      <c r="B18" s="396"/>
      <c r="C18" s="396"/>
      <c r="D18" s="396"/>
      <c r="E18" s="396"/>
      <c r="F18" s="396"/>
      <c r="G18" s="396"/>
      <c r="H18" s="396"/>
      <c r="I18" s="396"/>
      <c r="J18" s="396"/>
      <c r="K18" s="29"/>
      <c r="L18" s="29"/>
      <c r="M18" s="29"/>
    </row>
    <row r="19" spans="1:13" s="27" customFormat="1" ht="25.5" customHeight="1">
      <c r="A19" s="375" t="s">
        <v>550</v>
      </c>
      <c r="B19" s="396"/>
      <c r="C19" s="396"/>
      <c r="D19" s="396"/>
      <c r="E19" s="396"/>
      <c r="F19" s="396"/>
      <c r="G19" s="396"/>
      <c r="H19" s="396"/>
      <c r="I19" s="396"/>
      <c r="J19" s="396"/>
      <c r="K19" s="29"/>
      <c r="L19" s="29"/>
      <c r="M19" s="29"/>
    </row>
    <row r="20" spans="1:13" s="27" customFormat="1" ht="25.5" customHeight="1">
      <c r="A20" s="375" t="s">
        <v>558</v>
      </c>
      <c r="B20" s="396"/>
      <c r="C20" s="396"/>
      <c r="D20" s="396"/>
      <c r="E20" s="396"/>
      <c r="F20" s="396"/>
      <c r="G20" s="396"/>
      <c r="H20" s="396"/>
      <c r="I20" s="396"/>
      <c r="J20" s="396"/>
      <c r="K20" s="29"/>
      <c r="L20" s="29"/>
      <c r="M20" s="29"/>
    </row>
    <row r="21" spans="1:13" s="27" customFormat="1" ht="25.5" customHeight="1">
      <c r="A21" s="375"/>
      <c r="B21" s="396"/>
      <c r="C21" s="396"/>
      <c r="D21" s="396"/>
      <c r="E21" s="396"/>
      <c r="F21" s="396"/>
      <c r="G21" s="396"/>
      <c r="H21" s="396"/>
      <c r="I21" s="396"/>
      <c r="J21" s="396"/>
      <c r="K21" s="29"/>
      <c r="L21" s="29"/>
      <c r="M21" s="29"/>
    </row>
    <row r="22" spans="1:13" s="27" customFormat="1" ht="25.5" customHeight="1">
      <c r="A22" s="476" t="s">
        <v>559</v>
      </c>
      <c r="B22" s="476"/>
      <c r="C22" s="476"/>
      <c r="D22" s="476"/>
      <c r="E22" s="476"/>
      <c r="F22" s="476"/>
      <c r="G22" s="476"/>
      <c r="H22" s="476"/>
      <c r="I22" s="476"/>
      <c r="J22" s="476"/>
      <c r="K22" s="29"/>
      <c r="L22" s="29"/>
      <c r="M22" s="29"/>
    </row>
    <row r="23" spans="1:13" s="27" customFormat="1" ht="25.5" customHeight="1">
      <c r="A23" s="398" t="s">
        <v>551</v>
      </c>
      <c r="B23" s="398"/>
      <c r="C23" s="398"/>
      <c r="D23" s="398"/>
      <c r="E23" s="398"/>
      <c r="F23" s="398"/>
      <c r="G23" s="398"/>
      <c r="H23" s="398"/>
      <c r="I23" s="398"/>
      <c r="J23" s="398"/>
      <c r="K23" s="29"/>
      <c r="L23" s="29"/>
      <c r="M23" s="29"/>
    </row>
    <row r="24" spans="1:13" s="27" customFormat="1" ht="25.5" customHeight="1">
      <c r="A24" s="398" t="s">
        <v>552</v>
      </c>
      <c r="B24" s="398"/>
      <c r="C24" s="398"/>
      <c r="D24" s="398"/>
      <c r="E24" s="398"/>
      <c r="F24" s="398"/>
      <c r="G24" s="398"/>
      <c r="H24" s="398"/>
      <c r="I24" s="398"/>
      <c r="J24" s="398"/>
      <c r="K24" s="29"/>
      <c r="L24" s="29"/>
      <c r="M24" s="29"/>
    </row>
    <row r="25" spans="1:13" s="27" customFormat="1" ht="25.5" customHeight="1">
      <c r="A25" s="398" t="s">
        <v>553</v>
      </c>
      <c r="B25" s="398"/>
      <c r="C25" s="398"/>
      <c r="D25" s="398"/>
      <c r="E25" s="398"/>
      <c r="F25" s="398"/>
      <c r="G25" s="398"/>
      <c r="H25" s="398"/>
      <c r="I25" s="398"/>
      <c r="J25" s="398"/>
      <c r="K25" s="29"/>
      <c r="L25" s="29"/>
      <c r="M25" s="29"/>
    </row>
    <row r="26" spans="1:13" s="27" customFormat="1" ht="25.5" customHeight="1">
      <c r="A26" s="398" t="s">
        <v>570</v>
      </c>
      <c r="B26" s="398"/>
      <c r="C26" s="398"/>
      <c r="D26" s="398"/>
      <c r="E26" s="398"/>
      <c r="F26" s="398"/>
      <c r="G26" s="398"/>
      <c r="H26" s="398"/>
      <c r="I26" s="398"/>
      <c r="J26" s="398"/>
      <c r="K26" s="29"/>
      <c r="L26" s="29"/>
      <c r="M26" s="29"/>
    </row>
    <row r="27" spans="1:13" s="27" customFormat="1" ht="25.5" customHeight="1">
      <c r="A27" s="398" t="s">
        <v>571</v>
      </c>
      <c r="B27" s="398"/>
      <c r="C27" s="398"/>
      <c r="D27" s="398"/>
      <c r="E27" s="398"/>
      <c r="F27" s="398"/>
      <c r="G27" s="398"/>
      <c r="H27" s="398"/>
      <c r="I27" s="398"/>
      <c r="J27" s="398"/>
      <c r="K27" s="29"/>
      <c r="L27" s="29"/>
      <c r="M27" s="29"/>
    </row>
    <row r="28" spans="1:13" s="27" customFormat="1" ht="25.5" customHeight="1">
      <c r="A28" s="398" t="s">
        <v>572</v>
      </c>
      <c r="B28" s="397"/>
      <c r="C28" s="106"/>
      <c r="D28" s="106"/>
      <c r="E28" s="106"/>
      <c r="F28" s="106"/>
      <c r="G28" s="106"/>
      <c r="H28" s="106"/>
      <c r="I28" s="98"/>
      <c r="J28" s="29"/>
      <c r="K28" s="29"/>
      <c r="L28" s="29"/>
      <c r="M28" s="29"/>
    </row>
    <row r="29" spans="1:13" s="304" customFormat="1" ht="28.5" customHeight="1">
      <c r="A29" s="395"/>
      <c r="B29" s="395"/>
      <c r="C29" s="117"/>
      <c r="D29" s="113"/>
      <c r="E29" s="117"/>
      <c r="F29" s="113"/>
      <c r="G29" s="114"/>
      <c r="H29" s="115"/>
      <c r="I29" s="306"/>
    </row>
    <row r="30" spans="1:13" s="304" customFormat="1" ht="28.5" customHeight="1">
      <c r="A30" s="395"/>
      <c r="B30" s="395"/>
      <c r="C30" s="117"/>
      <c r="D30" s="113"/>
      <c r="E30" s="117"/>
      <c r="F30" s="113"/>
      <c r="G30" s="114"/>
      <c r="H30" s="118"/>
      <c r="I30" s="306"/>
    </row>
    <row r="31" spans="1:13" s="304" customFormat="1" ht="28.5" customHeight="1">
      <c r="A31" s="413"/>
      <c r="B31" s="413"/>
      <c r="C31" s="413"/>
      <c r="D31" s="413"/>
      <c r="E31" s="413"/>
      <c r="F31" s="413"/>
      <c r="G31" s="413"/>
      <c r="H31" s="413"/>
      <c r="I31" s="306"/>
    </row>
    <row r="32" spans="1:13" s="304" customFormat="1" ht="28.5" customHeight="1">
      <c r="A32" s="413"/>
      <c r="B32" s="413"/>
      <c r="C32" s="413"/>
      <c r="D32" s="413"/>
      <c r="E32" s="413"/>
      <c r="F32" s="413"/>
      <c r="G32" s="413"/>
      <c r="H32" s="413"/>
      <c r="I32" s="306"/>
    </row>
    <row r="33" spans="1:8" s="304" customFormat="1" ht="28.5" customHeight="1">
      <c r="A33" s="355"/>
      <c r="B33" s="355"/>
      <c r="C33" s="355"/>
      <c r="D33" s="355"/>
      <c r="E33" s="355"/>
      <c r="F33" s="355"/>
      <c r="G33" s="355"/>
      <c r="H33" s="355"/>
    </row>
    <row r="34" spans="1:8" s="304" customFormat="1" ht="28.5" customHeight="1">
      <c r="A34" s="355"/>
      <c r="B34" s="355"/>
      <c r="C34" s="355"/>
      <c r="D34" s="355"/>
      <c r="E34" s="355"/>
      <c r="F34" s="355"/>
      <c r="G34" s="355"/>
      <c r="H34" s="355"/>
    </row>
    <row r="35" spans="1:8" s="304" customFormat="1" ht="28.5" customHeight="1">
      <c r="A35" s="355"/>
      <c r="B35" s="355"/>
      <c r="C35" s="355"/>
      <c r="D35" s="355"/>
      <c r="E35" s="355"/>
      <c r="F35" s="355"/>
      <c r="G35" s="355"/>
      <c r="H35" s="355"/>
    </row>
    <row r="36" spans="1:8" s="304" customFormat="1" ht="28.5" customHeight="1">
      <c r="A36" s="355"/>
      <c r="B36" s="355"/>
      <c r="C36" s="355"/>
      <c r="D36" s="355"/>
      <c r="E36" s="355"/>
      <c r="F36" s="355"/>
      <c r="G36" s="355"/>
      <c r="H36" s="355"/>
    </row>
    <row r="37" spans="1:8" s="304" customFormat="1" ht="28.5" customHeight="1">
      <c r="A37" s="355"/>
      <c r="B37" s="355"/>
      <c r="C37" s="355"/>
      <c r="D37" s="355"/>
      <c r="E37" s="355"/>
      <c r="F37" s="355"/>
      <c r="G37" s="355"/>
      <c r="H37" s="355"/>
    </row>
    <row r="38" spans="1:8" s="304" customFormat="1" ht="28.5" customHeight="1">
      <c r="A38" s="355"/>
      <c r="B38" s="355"/>
      <c r="C38" s="355"/>
      <c r="D38" s="355"/>
      <c r="E38" s="355"/>
      <c r="F38" s="355"/>
      <c r="G38" s="355"/>
      <c r="H38" s="355"/>
    </row>
    <row r="39" spans="1:8" s="304" customFormat="1" ht="28.5" customHeight="1">
      <c r="A39" s="355"/>
      <c r="B39" s="355"/>
      <c r="C39" s="355"/>
      <c r="D39" s="355"/>
      <c r="E39" s="355"/>
      <c r="F39" s="355"/>
      <c r="G39" s="355"/>
      <c r="H39" s="355"/>
    </row>
    <row r="40" spans="1:8" s="304" customFormat="1" ht="28.5" customHeight="1">
      <c r="A40" s="355"/>
      <c r="B40" s="355"/>
      <c r="C40" s="355"/>
      <c r="D40" s="355"/>
      <c r="E40" s="355"/>
      <c r="F40" s="355"/>
      <c r="G40" s="355"/>
      <c r="H40" s="355"/>
    </row>
    <row r="41" spans="1:8" s="304" customFormat="1" ht="28.5" customHeight="1">
      <c r="A41" s="355"/>
      <c r="B41" s="355"/>
      <c r="C41" s="355"/>
      <c r="D41" s="355"/>
      <c r="E41" s="355"/>
      <c r="F41" s="355"/>
      <c r="G41" s="355"/>
      <c r="H41" s="355"/>
    </row>
    <row r="42" spans="1:8" s="304" customFormat="1" ht="28.5" customHeight="1">
      <c r="A42" s="355"/>
      <c r="B42" s="355"/>
      <c r="C42" s="355"/>
      <c r="D42" s="355"/>
      <c r="E42" s="355"/>
      <c r="F42" s="355"/>
      <c r="G42" s="355"/>
      <c r="H42" s="355"/>
    </row>
    <row r="43" spans="1:8" s="304" customFormat="1" ht="28.5" customHeight="1">
      <c r="A43" s="355"/>
      <c r="B43" s="355"/>
      <c r="C43" s="355"/>
      <c r="D43" s="355"/>
      <c r="E43" s="355"/>
      <c r="F43" s="355"/>
      <c r="G43" s="355"/>
      <c r="H43" s="355"/>
    </row>
    <row r="44" spans="1:8" s="304" customFormat="1" ht="28.5" customHeight="1">
      <c r="A44" s="355"/>
      <c r="B44" s="355"/>
      <c r="C44" s="355"/>
      <c r="D44" s="355"/>
      <c r="E44" s="355"/>
      <c r="F44" s="355"/>
      <c r="G44" s="355"/>
      <c r="H44" s="355"/>
    </row>
    <row r="45" spans="1:8" s="304" customFormat="1" ht="28.5" customHeight="1">
      <c r="A45" s="355"/>
      <c r="B45" s="355"/>
      <c r="C45" s="355"/>
      <c r="D45" s="355"/>
      <c r="E45" s="355"/>
      <c r="F45" s="355"/>
      <c r="G45" s="355"/>
      <c r="H45" s="355"/>
    </row>
    <row r="46" spans="1:8" s="304" customFormat="1" ht="28.5" customHeight="1">
      <c r="A46" s="355"/>
      <c r="B46" s="355"/>
      <c r="C46" s="355"/>
      <c r="D46" s="355"/>
      <c r="E46" s="355"/>
      <c r="F46" s="355"/>
      <c r="G46" s="355"/>
      <c r="H46" s="355"/>
    </row>
    <row r="47" spans="1:8" s="304" customFormat="1" ht="28.5" customHeight="1">
      <c r="A47" s="355"/>
      <c r="B47" s="355"/>
      <c r="C47" s="355"/>
      <c r="D47" s="355"/>
      <c r="E47" s="355"/>
      <c r="F47" s="355"/>
      <c r="G47" s="355"/>
      <c r="H47" s="355"/>
    </row>
    <row r="48" spans="1:8" s="304" customFormat="1" ht="28.5" customHeight="1">
      <c r="A48" s="355"/>
      <c r="B48" s="355"/>
      <c r="C48" s="355"/>
      <c r="D48" s="355"/>
      <c r="E48" s="355"/>
      <c r="F48" s="355"/>
      <c r="G48" s="355"/>
      <c r="H48" s="355"/>
    </row>
    <row r="49" spans="1:8" s="304" customFormat="1" ht="28.5" customHeight="1">
      <c r="A49" s="355"/>
      <c r="B49" s="355"/>
      <c r="C49" s="355"/>
      <c r="D49" s="355"/>
      <c r="E49" s="355"/>
      <c r="F49" s="355"/>
      <c r="G49" s="355"/>
      <c r="H49" s="355"/>
    </row>
    <row r="50" spans="1:8" s="304" customFormat="1" ht="28.5" customHeight="1">
      <c r="A50" s="355"/>
      <c r="B50" s="355"/>
      <c r="C50" s="355"/>
      <c r="D50" s="355"/>
      <c r="E50" s="355"/>
      <c r="F50" s="355"/>
      <c r="G50" s="355"/>
      <c r="H50" s="355"/>
    </row>
    <row r="51" spans="1:8" s="304" customFormat="1" ht="28.5" customHeight="1">
      <c r="A51" s="355"/>
      <c r="B51" s="355"/>
      <c r="C51" s="355"/>
      <c r="D51" s="355"/>
      <c r="E51" s="355"/>
      <c r="F51" s="355"/>
      <c r="G51" s="355"/>
      <c r="H51" s="355"/>
    </row>
    <row r="52" spans="1:8" s="304" customFormat="1" ht="28.5" customHeight="1">
      <c r="A52" s="355"/>
      <c r="B52" s="355"/>
      <c r="C52" s="355"/>
      <c r="D52" s="355"/>
      <c r="E52" s="355"/>
      <c r="F52" s="355"/>
      <c r="G52" s="355"/>
      <c r="H52" s="355"/>
    </row>
    <row r="53" spans="1:8" s="304" customFormat="1" ht="28.5" customHeight="1">
      <c r="A53" s="355"/>
      <c r="B53" s="355"/>
      <c r="C53" s="355"/>
      <c r="D53" s="355"/>
      <c r="E53" s="355"/>
      <c r="F53" s="355"/>
      <c r="G53" s="355"/>
      <c r="H53" s="355"/>
    </row>
    <row r="54" spans="1:8" s="304" customFormat="1" ht="28.5" customHeight="1">
      <c r="A54" s="355"/>
      <c r="B54" s="355"/>
      <c r="C54" s="355"/>
      <c r="D54" s="355"/>
      <c r="E54" s="355"/>
      <c r="F54" s="355"/>
      <c r="G54" s="355"/>
      <c r="H54" s="355"/>
    </row>
    <row r="55" spans="1:8" s="304" customFormat="1" ht="28.5" customHeight="1">
      <c r="A55" s="355"/>
      <c r="B55" s="355"/>
      <c r="C55" s="355"/>
      <c r="D55" s="355"/>
      <c r="E55" s="355"/>
      <c r="F55" s="355"/>
      <c r="G55" s="355"/>
      <c r="H55" s="355"/>
    </row>
    <row r="56" spans="1:8" s="304" customFormat="1" ht="28.5" customHeight="1">
      <c r="A56" s="355"/>
      <c r="B56" s="355"/>
      <c r="C56" s="355"/>
      <c r="D56" s="355"/>
      <c r="E56" s="355"/>
      <c r="F56" s="355"/>
      <c r="G56" s="355"/>
      <c r="H56" s="355"/>
    </row>
    <row r="57" spans="1:8" s="304" customFormat="1" ht="28.5" customHeight="1">
      <c r="A57" s="355"/>
      <c r="B57" s="355"/>
      <c r="C57" s="355"/>
      <c r="D57" s="355"/>
      <c r="E57" s="355"/>
      <c r="F57" s="355"/>
      <c r="G57" s="355"/>
      <c r="H57" s="355"/>
    </row>
    <row r="58" spans="1:8" s="304" customFormat="1" ht="28.5" customHeight="1">
      <c r="A58" s="355"/>
      <c r="B58" s="355"/>
      <c r="C58" s="355"/>
      <c r="D58" s="355"/>
      <c r="E58" s="355"/>
      <c r="F58" s="355"/>
      <c r="G58" s="355"/>
      <c r="H58" s="355"/>
    </row>
    <row r="59" spans="1:8" s="304" customFormat="1" ht="28.5" customHeight="1">
      <c r="A59" s="355"/>
      <c r="B59" s="355"/>
      <c r="C59" s="355"/>
      <c r="D59" s="355"/>
      <c r="E59" s="355"/>
      <c r="F59" s="355"/>
      <c r="G59" s="355"/>
      <c r="H59" s="355"/>
    </row>
    <row r="60" spans="1:8" s="304" customFormat="1" ht="28.5" customHeight="1">
      <c r="A60" s="355"/>
      <c r="B60" s="355"/>
      <c r="C60" s="355"/>
      <c r="D60" s="355"/>
      <c r="E60" s="355"/>
      <c r="F60" s="355"/>
      <c r="G60" s="355"/>
      <c r="H60" s="355"/>
    </row>
    <row r="61" spans="1:8" s="304" customFormat="1" ht="28.5" customHeight="1">
      <c r="A61" s="355"/>
      <c r="B61" s="355"/>
      <c r="C61" s="355"/>
      <c r="D61" s="355"/>
      <c r="E61" s="355"/>
      <c r="F61" s="355"/>
      <c r="G61" s="355"/>
      <c r="H61" s="355"/>
    </row>
    <row r="62" spans="1:8" s="304" customFormat="1" ht="28.5" customHeight="1">
      <c r="A62" s="355"/>
      <c r="B62" s="355"/>
      <c r="C62" s="355"/>
      <c r="D62" s="355"/>
      <c r="E62" s="355"/>
      <c r="F62" s="355"/>
      <c r="G62" s="355"/>
      <c r="H62" s="355"/>
    </row>
    <row r="63" spans="1:8" s="304" customFormat="1" ht="28.5" customHeight="1">
      <c r="A63" s="355"/>
      <c r="B63" s="355"/>
      <c r="C63" s="355"/>
      <c r="D63" s="355"/>
      <c r="E63" s="355"/>
      <c r="F63" s="355"/>
      <c r="G63" s="355"/>
      <c r="H63" s="355"/>
    </row>
  </sheetData>
  <mergeCells count="3">
    <mergeCell ref="A22:J22"/>
    <mergeCell ref="A17:J17"/>
    <mergeCell ref="A15:J15"/>
  </mergeCells>
  <phoneticPr fontId="1"/>
  <pageMargins left="0.78740157480314965" right="0.59055118110236227" top="1.2598425196850394" bottom="1.0629921259842521" header="0.11811023622047245" footer="0.59055118110236227"/>
  <pageSetup paperSize="9" firstPageNumber="7" fitToHeight="0" orientation="portrait" r:id="rId1"/>
  <headerFooter alignWithMargins="0">
    <oddFooter>&amp;C13</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L51"/>
  <sheetViews>
    <sheetView view="pageBreakPreview" zoomScaleNormal="100" zoomScaleSheetLayoutView="100" workbookViewId="0">
      <selection activeCell="C66" sqref="C66"/>
    </sheetView>
  </sheetViews>
  <sheetFormatPr defaultColWidth="8.75" defaultRowHeight="12"/>
  <cols>
    <col min="1" max="1" width="9.375" style="355" customWidth="1"/>
    <col min="2" max="2" width="12.125" style="355" customWidth="1"/>
    <col min="3" max="3" width="10.125" style="355" customWidth="1"/>
    <col min="4" max="4" width="14.5" style="355" customWidth="1"/>
    <col min="5" max="7" width="7.5" style="355" customWidth="1"/>
    <col min="8" max="9" width="10.25" style="304" customWidth="1"/>
    <col min="10" max="253" width="8.75" style="304" customWidth="1"/>
    <col min="254" max="256" width="8.75" style="304"/>
    <col min="257" max="257" width="9.375" style="304" customWidth="1"/>
    <col min="258" max="258" width="12.125" style="304" customWidth="1"/>
    <col min="259" max="259" width="10.125" style="304" customWidth="1"/>
    <col min="260" max="260" width="14.5" style="304" customWidth="1"/>
    <col min="261" max="263" width="8.25" style="304" customWidth="1"/>
    <col min="264" max="265" width="12.25" style="304" customWidth="1"/>
    <col min="266" max="509" width="8.75" style="304" customWidth="1"/>
    <col min="510" max="512" width="8.75" style="304"/>
    <col min="513" max="513" width="9.375" style="304" customWidth="1"/>
    <col min="514" max="514" width="12.125" style="304" customWidth="1"/>
    <col min="515" max="515" width="10.125" style="304" customWidth="1"/>
    <col min="516" max="516" width="14.5" style="304" customWidth="1"/>
    <col min="517" max="519" width="8.25" style="304" customWidth="1"/>
    <col min="520" max="521" width="12.25" style="304" customWidth="1"/>
    <col min="522" max="765" width="8.75" style="304" customWidth="1"/>
    <col min="766" max="768" width="8.75" style="304"/>
    <col min="769" max="769" width="9.375" style="304" customWidth="1"/>
    <col min="770" max="770" width="12.125" style="304" customWidth="1"/>
    <col min="771" max="771" width="10.125" style="304" customWidth="1"/>
    <col min="772" max="772" width="14.5" style="304" customWidth="1"/>
    <col min="773" max="775" width="8.25" style="304" customWidth="1"/>
    <col min="776" max="777" width="12.25" style="304" customWidth="1"/>
    <col min="778" max="1021" width="8.75" style="304" customWidth="1"/>
    <col min="1022" max="1024" width="8.75" style="304"/>
    <col min="1025" max="1025" width="9.375" style="304" customWidth="1"/>
    <col min="1026" max="1026" width="12.125" style="304" customWidth="1"/>
    <col min="1027" max="1027" width="10.125" style="304" customWidth="1"/>
    <col min="1028" max="1028" width="14.5" style="304" customWidth="1"/>
    <col min="1029" max="1031" width="8.25" style="304" customWidth="1"/>
    <col min="1032" max="1033" width="12.25" style="304" customWidth="1"/>
    <col min="1034" max="1277" width="8.75" style="304" customWidth="1"/>
    <col min="1278" max="1280" width="8.75" style="304"/>
    <col min="1281" max="1281" width="9.375" style="304" customWidth="1"/>
    <col min="1282" max="1282" width="12.125" style="304" customWidth="1"/>
    <col min="1283" max="1283" width="10.125" style="304" customWidth="1"/>
    <col min="1284" max="1284" width="14.5" style="304" customWidth="1"/>
    <col min="1285" max="1287" width="8.25" style="304" customWidth="1"/>
    <col min="1288" max="1289" width="12.25" style="304" customWidth="1"/>
    <col min="1290" max="1533" width="8.75" style="304" customWidth="1"/>
    <col min="1534" max="1536" width="8.75" style="304"/>
    <col min="1537" max="1537" width="9.375" style="304" customWidth="1"/>
    <col min="1538" max="1538" width="12.125" style="304" customWidth="1"/>
    <col min="1539" max="1539" width="10.125" style="304" customWidth="1"/>
    <col min="1540" max="1540" width="14.5" style="304" customWidth="1"/>
    <col min="1541" max="1543" width="8.25" style="304" customWidth="1"/>
    <col min="1544" max="1545" width="12.25" style="304" customWidth="1"/>
    <col min="1546" max="1789" width="8.75" style="304" customWidth="1"/>
    <col min="1790" max="1792" width="8.75" style="304"/>
    <col min="1793" max="1793" width="9.375" style="304" customWidth="1"/>
    <col min="1794" max="1794" width="12.125" style="304" customWidth="1"/>
    <col min="1795" max="1795" width="10.125" style="304" customWidth="1"/>
    <col min="1796" max="1796" width="14.5" style="304" customWidth="1"/>
    <col min="1797" max="1799" width="8.25" style="304" customWidth="1"/>
    <col min="1800" max="1801" width="12.25" style="304" customWidth="1"/>
    <col min="1802" max="2045" width="8.75" style="304" customWidth="1"/>
    <col min="2046" max="2048" width="8.75" style="304"/>
    <col min="2049" max="2049" width="9.375" style="304" customWidth="1"/>
    <col min="2050" max="2050" width="12.125" style="304" customWidth="1"/>
    <col min="2051" max="2051" width="10.125" style="304" customWidth="1"/>
    <col min="2052" max="2052" width="14.5" style="304" customWidth="1"/>
    <col min="2053" max="2055" width="8.25" style="304" customWidth="1"/>
    <col min="2056" max="2057" width="12.25" style="304" customWidth="1"/>
    <col min="2058" max="2301" width="8.75" style="304" customWidth="1"/>
    <col min="2302" max="2304" width="8.75" style="304"/>
    <col min="2305" max="2305" width="9.375" style="304" customWidth="1"/>
    <col min="2306" max="2306" width="12.125" style="304" customWidth="1"/>
    <col min="2307" max="2307" width="10.125" style="304" customWidth="1"/>
    <col min="2308" max="2308" width="14.5" style="304" customWidth="1"/>
    <col min="2309" max="2311" width="8.25" style="304" customWidth="1"/>
    <col min="2312" max="2313" width="12.25" style="304" customWidth="1"/>
    <col min="2314" max="2557" width="8.75" style="304" customWidth="1"/>
    <col min="2558" max="2560" width="8.75" style="304"/>
    <col min="2561" max="2561" width="9.375" style="304" customWidth="1"/>
    <col min="2562" max="2562" width="12.125" style="304" customWidth="1"/>
    <col min="2563" max="2563" width="10.125" style="304" customWidth="1"/>
    <col min="2564" max="2564" width="14.5" style="304" customWidth="1"/>
    <col min="2565" max="2567" width="8.25" style="304" customWidth="1"/>
    <col min="2568" max="2569" width="12.25" style="304" customWidth="1"/>
    <col min="2570" max="2813" width="8.75" style="304" customWidth="1"/>
    <col min="2814" max="2816" width="8.75" style="304"/>
    <col min="2817" max="2817" width="9.375" style="304" customWidth="1"/>
    <col min="2818" max="2818" width="12.125" style="304" customWidth="1"/>
    <col min="2819" max="2819" width="10.125" style="304" customWidth="1"/>
    <col min="2820" max="2820" width="14.5" style="304" customWidth="1"/>
    <col min="2821" max="2823" width="8.25" style="304" customWidth="1"/>
    <col min="2824" max="2825" width="12.25" style="304" customWidth="1"/>
    <col min="2826" max="3069" width="8.75" style="304" customWidth="1"/>
    <col min="3070" max="3072" width="8.75" style="304"/>
    <col min="3073" max="3073" width="9.375" style="304" customWidth="1"/>
    <col min="3074" max="3074" width="12.125" style="304" customWidth="1"/>
    <col min="3075" max="3075" width="10.125" style="304" customWidth="1"/>
    <col min="3076" max="3076" width="14.5" style="304" customWidth="1"/>
    <col min="3077" max="3079" width="8.25" style="304" customWidth="1"/>
    <col min="3080" max="3081" width="12.25" style="304" customWidth="1"/>
    <col min="3082" max="3325" width="8.75" style="304" customWidth="1"/>
    <col min="3326" max="3328" width="8.75" style="304"/>
    <col min="3329" max="3329" width="9.375" style="304" customWidth="1"/>
    <col min="3330" max="3330" width="12.125" style="304" customWidth="1"/>
    <col min="3331" max="3331" width="10.125" style="304" customWidth="1"/>
    <col min="3332" max="3332" width="14.5" style="304" customWidth="1"/>
    <col min="3333" max="3335" width="8.25" style="304" customWidth="1"/>
    <col min="3336" max="3337" width="12.25" style="304" customWidth="1"/>
    <col min="3338" max="3581" width="8.75" style="304" customWidth="1"/>
    <col min="3582" max="3584" width="8.75" style="304"/>
    <col min="3585" max="3585" width="9.375" style="304" customWidth="1"/>
    <col min="3586" max="3586" width="12.125" style="304" customWidth="1"/>
    <col min="3587" max="3587" width="10.125" style="304" customWidth="1"/>
    <col min="3588" max="3588" width="14.5" style="304" customWidth="1"/>
    <col min="3589" max="3591" width="8.25" style="304" customWidth="1"/>
    <col min="3592" max="3593" width="12.25" style="304" customWidth="1"/>
    <col min="3594" max="3837" width="8.75" style="304" customWidth="1"/>
    <col min="3838" max="3840" width="8.75" style="304"/>
    <col min="3841" max="3841" width="9.375" style="304" customWidth="1"/>
    <col min="3842" max="3842" width="12.125" style="304" customWidth="1"/>
    <col min="3843" max="3843" width="10.125" style="304" customWidth="1"/>
    <col min="3844" max="3844" width="14.5" style="304" customWidth="1"/>
    <col min="3845" max="3847" width="8.25" style="304" customWidth="1"/>
    <col min="3848" max="3849" width="12.25" style="304" customWidth="1"/>
    <col min="3850" max="4093" width="8.75" style="304" customWidth="1"/>
    <col min="4094" max="4096" width="8.75" style="304"/>
    <col min="4097" max="4097" width="9.375" style="304" customWidth="1"/>
    <col min="4098" max="4098" width="12.125" style="304" customWidth="1"/>
    <col min="4099" max="4099" width="10.125" style="304" customWidth="1"/>
    <col min="4100" max="4100" width="14.5" style="304" customWidth="1"/>
    <col min="4101" max="4103" width="8.25" style="304" customWidth="1"/>
    <col min="4104" max="4105" width="12.25" style="304" customWidth="1"/>
    <col min="4106" max="4349" width="8.75" style="304" customWidth="1"/>
    <col min="4350" max="4352" width="8.75" style="304"/>
    <col min="4353" max="4353" width="9.375" style="304" customWidth="1"/>
    <col min="4354" max="4354" width="12.125" style="304" customWidth="1"/>
    <col min="4355" max="4355" width="10.125" style="304" customWidth="1"/>
    <col min="4356" max="4356" width="14.5" style="304" customWidth="1"/>
    <col min="4357" max="4359" width="8.25" style="304" customWidth="1"/>
    <col min="4360" max="4361" width="12.25" style="304" customWidth="1"/>
    <col min="4362" max="4605" width="8.75" style="304" customWidth="1"/>
    <col min="4606" max="4608" width="8.75" style="304"/>
    <col min="4609" max="4609" width="9.375" style="304" customWidth="1"/>
    <col min="4610" max="4610" width="12.125" style="304" customWidth="1"/>
    <col min="4611" max="4611" width="10.125" style="304" customWidth="1"/>
    <col min="4612" max="4612" width="14.5" style="304" customWidth="1"/>
    <col min="4613" max="4615" width="8.25" style="304" customWidth="1"/>
    <col min="4616" max="4617" width="12.25" style="304" customWidth="1"/>
    <col min="4618" max="4861" width="8.75" style="304" customWidth="1"/>
    <col min="4862" max="4864" width="8.75" style="304"/>
    <col min="4865" max="4865" width="9.375" style="304" customWidth="1"/>
    <col min="4866" max="4866" width="12.125" style="304" customWidth="1"/>
    <col min="4867" max="4867" width="10.125" style="304" customWidth="1"/>
    <col min="4868" max="4868" width="14.5" style="304" customWidth="1"/>
    <col min="4869" max="4871" width="8.25" style="304" customWidth="1"/>
    <col min="4872" max="4873" width="12.25" style="304" customWidth="1"/>
    <col min="4874" max="5117" width="8.75" style="304" customWidth="1"/>
    <col min="5118" max="5120" width="8.75" style="304"/>
    <col min="5121" max="5121" width="9.375" style="304" customWidth="1"/>
    <col min="5122" max="5122" width="12.125" style="304" customWidth="1"/>
    <col min="5123" max="5123" width="10.125" style="304" customWidth="1"/>
    <col min="5124" max="5124" width="14.5" style="304" customWidth="1"/>
    <col min="5125" max="5127" width="8.25" style="304" customWidth="1"/>
    <col min="5128" max="5129" width="12.25" style="304" customWidth="1"/>
    <col min="5130" max="5373" width="8.75" style="304" customWidth="1"/>
    <col min="5374" max="5376" width="8.75" style="304"/>
    <col min="5377" max="5377" width="9.375" style="304" customWidth="1"/>
    <col min="5378" max="5378" width="12.125" style="304" customWidth="1"/>
    <col min="5379" max="5379" width="10.125" style="304" customWidth="1"/>
    <col min="5380" max="5380" width="14.5" style="304" customWidth="1"/>
    <col min="5381" max="5383" width="8.25" style="304" customWidth="1"/>
    <col min="5384" max="5385" width="12.25" style="304" customWidth="1"/>
    <col min="5386" max="5629" width="8.75" style="304" customWidth="1"/>
    <col min="5630" max="5632" width="8.75" style="304"/>
    <col min="5633" max="5633" width="9.375" style="304" customWidth="1"/>
    <col min="5634" max="5634" width="12.125" style="304" customWidth="1"/>
    <col min="5635" max="5635" width="10.125" style="304" customWidth="1"/>
    <col min="5636" max="5636" width="14.5" style="304" customWidth="1"/>
    <col min="5637" max="5639" width="8.25" style="304" customWidth="1"/>
    <col min="5640" max="5641" width="12.25" style="304" customWidth="1"/>
    <col min="5642" max="5885" width="8.75" style="304" customWidth="1"/>
    <col min="5886" max="5888" width="8.75" style="304"/>
    <col min="5889" max="5889" width="9.375" style="304" customWidth="1"/>
    <col min="5890" max="5890" width="12.125" style="304" customWidth="1"/>
    <col min="5891" max="5891" width="10.125" style="304" customWidth="1"/>
    <col min="5892" max="5892" width="14.5" style="304" customWidth="1"/>
    <col min="5893" max="5895" width="8.25" style="304" customWidth="1"/>
    <col min="5896" max="5897" width="12.25" style="304" customWidth="1"/>
    <col min="5898" max="6141" width="8.75" style="304" customWidth="1"/>
    <col min="6142" max="6144" width="8.75" style="304"/>
    <col min="6145" max="6145" width="9.375" style="304" customWidth="1"/>
    <col min="6146" max="6146" width="12.125" style="304" customWidth="1"/>
    <col min="6147" max="6147" width="10.125" style="304" customWidth="1"/>
    <col min="6148" max="6148" width="14.5" style="304" customWidth="1"/>
    <col min="6149" max="6151" width="8.25" style="304" customWidth="1"/>
    <col min="6152" max="6153" width="12.25" style="304" customWidth="1"/>
    <col min="6154" max="6397" width="8.75" style="304" customWidth="1"/>
    <col min="6398" max="6400" width="8.75" style="304"/>
    <col min="6401" max="6401" width="9.375" style="304" customWidth="1"/>
    <col min="6402" max="6402" width="12.125" style="304" customWidth="1"/>
    <col min="6403" max="6403" width="10.125" style="304" customWidth="1"/>
    <col min="6404" max="6404" width="14.5" style="304" customWidth="1"/>
    <col min="6405" max="6407" width="8.25" style="304" customWidth="1"/>
    <col min="6408" max="6409" width="12.25" style="304" customWidth="1"/>
    <col min="6410" max="6653" width="8.75" style="304" customWidth="1"/>
    <col min="6654" max="6656" width="8.75" style="304"/>
    <col min="6657" max="6657" width="9.375" style="304" customWidth="1"/>
    <col min="6658" max="6658" width="12.125" style="304" customWidth="1"/>
    <col min="6659" max="6659" width="10.125" style="304" customWidth="1"/>
    <col min="6660" max="6660" width="14.5" style="304" customWidth="1"/>
    <col min="6661" max="6663" width="8.25" style="304" customWidth="1"/>
    <col min="6664" max="6665" width="12.25" style="304" customWidth="1"/>
    <col min="6666" max="6909" width="8.75" style="304" customWidth="1"/>
    <col min="6910" max="6912" width="8.75" style="304"/>
    <col min="6913" max="6913" width="9.375" style="304" customWidth="1"/>
    <col min="6914" max="6914" width="12.125" style="304" customWidth="1"/>
    <col min="6915" max="6915" width="10.125" style="304" customWidth="1"/>
    <col min="6916" max="6916" width="14.5" style="304" customWidth="1"/>
    <col min="6917" max="6919" width="8.25" style="304" customWidth="1"/>
    <col min="6920" max="6921" width="12.25" style="304" customWidth="1"/>
    <col min="6922" max="7165" width="8.75" style="304" customWidth="1"/>
    <col min="7166" max="7168" width="8.75" style="304"/>
    <col min="7169" max="7169" width="9.375" style="304" customWidth="1"/>
    <col min="7170" max="7170" width="12.125" style="304" customWidth="1"/>
    <col min="7171" max="7171" width="10.125" style="304" customWidth="1"/>
    <col min="7172" max="7172" width="14.5" style="304" customWidth="1"/>
    <col min="7173" max="7175" width="8.25" style="304" customWidth="1"/>
    <col min="7176" max="7177" width="12.25" style="304" customWidth="1"/>
    <col min="7178" max="7421" width="8.75" style="304" customWidth="1"/>
    <col min="7422" max="7424" width="8.75" style="304"/>
    <col min="7425" max="7425" width="9.375" style="304" customWidth="1"/>
    <col min="7426" max="7426" width="12.125" style="304" customWidth="1"/>
    <col min="7427" max="7427" width="10.125" style="304" customWidth="1"/>
    <col min="7428" max="7428" width="14.5" style="304" customWidth="1"/>
    <col min="7429" max="7431" width="8.25" style="304" customWidth="1"/>
    <col min="7432" max="7433" width="12.25" style="304" customWidth="1"/>
    <col min="7434" max="7677" width="8.75" style="304" customWidth="1"/>
    <col min="7678" max="7680" width="8.75" style="304"/>
    <col min="7681" max="7681" width="9.375" style="304" customWidth="1"/>
    <col min="7682" max="7682" width="12.125" style="304" customWidth="1"/>
    <col min="7683" max="7683" width="10.125" style="304" customWidth="1"/>
    <col min="7684" max="7684" width="14.5" style="304" customWidth="1"/>
    <col min="7685" max="7687" width="8.25" style="304" customWidth="1"/>
    <col min="7688" max="7689" width="12.25" style="304" customWidth="1"/>
    <col min="7690" max="7933" width="8.75" style="304" customWidth="1"/>
    <col min="7934" max="7936" width="8.75" style="304"/>
    <col min="7937" max="7937" width="9.375" style="304" customWidth="1"/>
    <col min="7938" max="7938" width="12.125" style="304" customWidth="1"/>
    <col min="7939" max="7939" width="10.125" style="304" customWidth="1"/>
    <col min="7940" max="7940" width="14.5" style="304" customWidth="1"/>
    <col min="7941" max="7943" width="8.25" style="304" customWidth="1"/>
    <col min="7944" max="7945" width="12.25" style="304" customWidth="1"/>
    <col min="7946" max="8189" width="8.75" style="304" customWidth="1"/>
    <col min="8190" max="8192" width="8.75" style="304"/>
    <col min="8193" max="8193" width="9.375" style="304" customWidth="1"/>
    <col min="8194" max="8194" width="12.125" style="304" customWidth="1"/>
    <col min="8195" max="8195" width="10.125" style="304" customWidth="1"/>
    <col min="8196" max="8196" width="14.5" style="304" customWidth="1"/>
    <col min="8197" max="8199" width="8.25" style="304" customWidth="1"/>
    <col min="8200" max="8201" width="12.25" style="304" customWidth="1"/>
    <col min="8202" max="8445" width="8.75" style="304" customWidth="1"/>
    <col min="8446" max="8448" width="8.75" style="304"/>
    <col min="8449" max="8449" width="9.375" style="304" customWidth="1"/>
    <col min="8450" max="8450" width="12.125" style="304" customWidth="1"/>
    <col min="8451" max="8451" width="10.125" style="304" customWidth="1"/>
    <col min="8452" max="8452" width="14.5" style="304" customWidth="1"/>
    <col min="8453" max="8455" width="8.25" style="304" customWidth="1"/>
    <col min="8456" max="8457" width="12.25" style="304" customWidth="1"/>
    <col min="8458" max="8701" width="8.75" style="304" customWidth="1"/>
    <col min="8702" max="8704" width="8.75" style="304"/>
    <col min="8705" max="8705" width="9.375" style="304" customWidth="1"/>
    <col min="8706" max="8706" width="12.125" style="304" customWidth="1"/>
    <col min="8707" max="8707" width="10.125" style="304" customWidth="1"/>
    <col min="8708" max="8708" width="14.5" style="304" customWidth="1"/>
    <col min="8709" max="8711" width="8.25" style="304" customWidth="1"/>
    <col min="8712" max="8713" width="12.25" style="304" customWidth="1"/>
    <col min="8714" max="8957" width="8.75" style="304" customWidth="1"/>
    <col min="8958" max="8960" width="8.75" style="304"/>
    <col min="8961" max="8961" width="9.375" style="304" customWidth="1"/>
    <col min="8962" max="8962" width="12.125" style="304" customWidth="1"/>
    <col min="8963" max="8963" width="10.125" style="304" customWidth="1"/>
    <col min="8964" max="8964" width="14.5" style="304" customWidth="1"/>
    <col min="8965" max="8967" width="8.25" style="304" customWidth="1"/>
    <col min="8968" max="8969" width="12.25" style="304" customWidth="1"/>
    <col min="8970" max="9213" width="8.75" style="304" customWidth="1"/>
    <col min="9214" max="9216" width="8.75" style="304"/>
    <col min="9217" max="9217" width="9.375" style="304" customWidth="1"/>
    <col min="9218" max="9218" width="12.125" style="304" customWidth="1"/>
    <col min="9219" max="9219" width="10.125" style="304" customWidth="1"/>
    <col min="9220" max="9220" width="14.5" style="304" customWidth="1"/>
    <col min="9221" max="9223" width="8.25" style="304" customWidth="1"/>
    <col min="9224" max="9225" width="12.25" style="304" customWidth="1"/>
    <col min="9226" max="9469" width="8.75" style="304" customWidth="1"/>
    <col min="9470" max="9472" width="8.75" style="304"/>
    <col min="9473" max="9473" width="9.375" style="304" customWidth="1"/>
    <col min="9474" max="9474" width="12.125" style="304" customWidth="1"/>
    <col min="9475" max="9475" width="10.125" style="304" customWidth="1"/>
    <col min="9476" max="9476" width="14.5" style="304" customWidth="1"/>
    <col min="9477" max="9479" width="8.25" style="304" customWidth="1"/>
    <col min="9480" max="9481" width="12.25" style="304" customWidth="1"/>
    <col min="9482" max="9725" width="8.75" style="304" customWidth="1"/>
    <col min="9726" max="9728" width="8.75" style="304"/>
    <col min="9729" max="9729" width="9.375" style="304" customWidth="1"/>
    <col min="9730" max="9730" width="12.125" style="304" customWidth="1"/>
    <col min="9731" max="9731" width="10.125" style="304" customWidth="1"/>
    <col min="9732" max="9732" width="14.5" style="304" customWidth="1"/>
    <col min="9733" max="9735" width="8.25" style="304" customWidth="1"/>
    <col min="9736" max="9737" width="12.25" style="304" customWidth="1"/>
    <col min="9738" max="9981" width="8.75" style="304" customWidth="1"/>
    <col min="9982" max="9984" width="8.75" style="304"/>
    <col min="9985" max="9985" width="9.375" style="304" customWidth="1"/>
    <col min="9986" max="9986" width="12.125" style="304" customWidth="1"/>
    <col min="9987" max="9987" width="10.125" style="304" customWidth="1"/>
    <col min="9988" max="9988" width="14.5" style="304" customWidth="1"/>
    <col min="9989" max="9991" width="8.25" style="304" customWidth="1"/>
    <col min="9992" max="9993" width="12.25" style="304" customWidth="1"/>
    <col min="9994" max="10237" width="8.75" style="304" customWidth="1"/>
    <col min="10238" max="10240" width="8.75" style="304"/>
    <col min="10241" max="10241" width="9.375" style="304" customWidth="1"/>
    <col min="10242" max="10242" width="12.125" style="304" customWidth="1"/>
    <col min="10243" max="10243" width="10.125" style="304" customWidth="1"/>
    <col min="10244" max="10244" width="14.5" style="304" customWidth="1"/>
    <col min="10245" max="10247" width="8.25" style="304" customWidth="1"/>
    <col min="10248" max="10249" width="12.25" style="304" customWidth="1"/>
    <col min="10250" max="10493" width="8.75" style="304" customWidth="1"/>
    <col min="10494" max="10496" width="8.75" style="304"/>
    <col min="10497" max="10497" width="9.375" style="304" customWidth="1"/>
    <col min="10498" max="10498" width="12.125" style="304" customWidth="1"/>
    <col min="10499" max="10499" width="10.125" style="304" customWidth="1"/>
    <col min="10500" max="10500" width="14.5" style="304" customWidth="1"/>
    <col min="10501" max="10503" width="8.25" style="304" customWidth="1"/>
    <col min="10504" max="10505" width="12.25" style="304" customWidth="1"/>
    <col min="10506" max="10749" width="8.75" style="304" customWidth="1"/>
    <col min="10750" max="10752" width="8.75" style="304"/>
    <col min="10753" max="10753" width="9.375" style="304" customWidth="1"/>
    <col min="10754" max="10754" width="12.125" style="304" customWidth="1"/>
    <col min="10755" max="10755" width="10.125" style="304" customWidth="1"/>
    <col min="10756" max="10756" width="14.5" style="304" customWidth="1"/>
    <col min="10757" max="10759" width="8.25" style="304" customWidth="1"/>
    <col min="10760" max="10761" width="12.25" style="304" customWidth="1"/>
    <col min="10762" max="11005" width="8.75" style="304" customWidth="1"/>
    <col min="11006" max="11008" width="8.75" style="304"/>
    <col min="11009" max="11009" width="9.375" style="304" customWidth="1"/>
    <col min="11010" max="11010" width="12.125" style="304" customWidth="1"/>
    <col min="11011" max="11011" width="10.125" style="304" customWidth="1"/>
    <col min="11012" max="11012" width="14.5" style="304" customWidth="1"/>
    <col min="11013" max="11015" width="8.25" style="304" customWidth="1"/>
    <col min="11016" max="11017" width="12.25" style="304" customWidth="1"/>
    <col min="11018" max="11261" width="8.75" style="304" customWidth="1"/>
    <col min="11262" max="11264" width="8.75" style="304"/>
    <col min="11265" max="11265" width="9.375" style="304" customWidth="1"/>
    <col min="11266" max="11266" width="12.125" style="304" customWidth="1"/>
    <col min="11267" max="11267" width="10.125" style="304" customWidth="1"/>
    <col min="11268" max="11268" width="14.5" style="304" customWidth="1"/>
    <col min="11269" max="11271" width="8.25" style="304" customWidth="1"/>
    <col min="11272" max="11273" width="12.25" style="304" customWidth="1"/>
    <col min="11274" max="11517" width="8.75" style="304" customWidth="1"/>
    <col min="11518" max="11520" width="8.75" style="304"/>
    <col min="11521" max="11521" width="9.375" style="304" customWidth="1"/>
    <col min="11522" max="11522" width="12.125" style="304" customWidth="1"/>
    <col min="11523" max="11523" width="10.125" style="304" customWidth="1"/>
    <col min="11524" max="11524" width="14.5" style="304" customWidth="1"/>
    <col min="11525" max="11527" width="8.25" style="304" customWidth="1"/>
    <col min="11528" max="11529" width="12.25" style="304" customWidth="1"/>
    <col min="11530" max="11773" width="8.75" style="304" customWidth="1"/>
    <col min="11774" max="11776" width="8.75" style="304"/>
    <col min="11777" max="11777" width="9.375" style="304" customWidth="1"/>
    <col min="11778" max="11778" width="12.125" style="304" customWidth="1"/>
    <col min="11779" max="11779" width="10.125" style="304" customWidth="1"/>
    <col min="11780" max="11780" width="14.5" style="304" customWidth="1"/>
    <col min="11781" max="11783" width="8.25" style="304" customWidth="1"/>
    <col min="11784" max="11785" width="12.25" style="304" customWidth="1"/>
    <col min="11786" max="12029" width="8.75" style="304" customWidth="1"/>
    <col min="12030" max="12032" width="8.75" style="304"/>
    <col min="12033" max="12033" width="9.375" style="304" customWidth="1"/>
    <col min="12034" max="12034" width="12.125" style="304" customWidth="1"/>
    <col min="12035" max="12035" width="10.125" style="304" customWidth="1"/>
    <col min="12036" max="12036" width="14.5" style="304" customWidth="1"/>
    <col min="12037" max="12039" width="8.25" style="304" customWidth="1"/>
    <col min="12040" max="12041" width="12.25" style="304" customWidth="1"/>
    <col min="12042" max="12285" width="8.75" style="304" customWidth="1"/>
    <col min="12286" max="12288" width="8.75" style="304"/>
    <col min="12289" max="12289" width="9.375" style="304" customWidth="1"/>
    <col min="12290" max="12290" width="12.125" style="304" customWidth="1"/>
    <col min="12291" max="12291" width="10.125" style="304" customWidth="1"/>
    <col min="12292" max="12292" width="14.5" style="304" customWidth="1"/>
    <col min="12293" max="12295" width="8.25" style="304" customWidth="1"/>
    <col min="12296" max="12297" width="12.25" style="304" customWidth="1"/>
    <col min="12298" max="12541" width="8.75" style="304" customWidth="1"/>
    <col min="12542" max="12544" width="8.75" style="304"/>
    <col min="12545" max="12545" width="9.375" style="304" customWidth="1"/>
    <col min="12546" max="12546" width="12.125" style="304" customWidth="1"/>
    <col min="12547" max="12547" width="10.125" style="304" customWidth="1"/>
    <col min="12548" max="12548" width="14.5" style="304" customWidth="1"/>
    <col min="12549" max="12551" width="8.25" style="304" customWidth="1"/>
    <col min="12552" max="12553" width="12.25" style="304" customWidth="1"/>
    <col min="12554" max="12797" width="8.75" style="304" customWidth="1"/>
    <col min="12798" max="12800" width="8.75" style="304"/>
    <col min="12801" max="12801" width="9.375" style="304" customWidth="1"/>
    <col min="12802" max="12802" width="12.125" style="304" customWidth="1"/>
    <col min="12803" max="12803" width="10.125" style="304" customWidth="1"/>
    <col min="12804" max="12804" width="14.5" style="304" customWidth="1"/>
    <col min="12805" max="12807" width="8.25" style="304" customWidth="1"/>
    <col min="12808" max="12809" width="12.25" style="304" customWidth="1"/>
    <col min="12810" max="13053" width="8.75" style="304" customWidth="1"/>
    <col min="13054" max="13056" width="8.75" style="304"/>
    <col min="13057" max="13057" width="9.375" style="304" customWidth="1"/>
    <col min="13058" max="13058" width="12.125" style="304" customWidth="1"/>
    <col min="13059" max="13059" width="10.125" style="304" customWidth="1"/>
    <col min="13060" max="13060" width="14.5" style="304" customWidth="1"/>
    <col min="13061" max="13063" width="8.25" style="304" customWidth="1"/>
    <col min="13064" max="13065" width="12.25" style="304" customWidth="1"/>
    <col min="13066" max="13309" width="8.75" style="304" customWidth="1"/>
    <col min="13310" max="13312" width="8.75" style="304"/>
    <col min="13313" max="13313" width="9.375" style="304" customWidth="1"/>
    <col min="13314" max="13314" width="12.125" style="304" customWidth="1"/>
    <col min="13315" max="13315" width="10.125" style="304" customWidth="1"/>
    <col min="13316" max="13316" width="14.5" style="304" customWidth="1"/>
    <col min="13317" max="13319" width="8.25" style="304" customWidth="1"/>
    <col min="13320" max="13321" width="12.25" style="304" customWidth="1"/>
    <col min="13322" max="13565" width="8.75" style="304" customWidth="1"/>
    <col min="13566" max="13568" width="8.75" style="304"/>
    <col min="13569" max="13569" width="9.375" style="304" customWidth="1"/>
    <col min="13570" max="13570" width="12.125" style="304" customWidth="1"/>
    <col min="13571" max="13571" width="10.125" style="304" customWidth="1"/>
    <col min="13572" max="13572" width="14.5" style="304" customWidth="1"/>
    <col min="13573" max="13575" width="8.25" style="304" customWidth="1"/>
    <col min="13576" max="13577" width="12.25" style="304" customWidth="1"/>
    <col min="13578" max="13821" width="8.75" style="304" customWidth="1"/>
    <col min="13822" max="13824" width="8.75" style="304"/>
    <col min="13825" max="13825" width="9.375" style="304" customWidth="1"/>
    <col min="13826" max="13826" width="12.125" style="304" customWidth="1"/>
    <col min="13827" max="13827" width="10.125" style="304" customWidth="1"/>
    <col min="13828" max="13828" width="14.5" style="304" customWidth="1"/>
    <col min="13829" max="13831" width="8.25" style="304" customWidth="1"/>
    <col min="13832" max="13833" width="12.25" style="304" customWidth="1"/>
    <col min="13834" max="14077" width="8.75" style="304" customWidth="1"/>
    <col min="14078" max="14080" width="8.75" style="304"/>
    <col min="14081" max="14081" width="9.375" style="304" customWidth="1"/>
    <col min="14082" max="14082" width="12.125" style="304" customWidth="1"/>
    <col min="14083" max="14083" width="10.125" style="304" customWidth="1"/>
    <col min="14084" max="14084" width="14.5" style="304" customWidth="1"/>
    <col min="14085" max="14087" width="8.25" style="304" customWidth="1"/>
    <col min="14088" max="14089" width="12.25" style="304" customWidth="1"/>
    <col min="14090" max="14333" width="8.75" style="304" customWidth="1"/>
    <col min="14334" max="14336" width="8.75" style="304"/>
    <col min="14337" max="14337" width="9.375" style="304" customWidth="1"/>
    <col min="14338" max="14338" width="12.125" style="304" customWidth="1"/>
    <col min="14339" max="14339" width="10.125" style="304" customWidth="1"/>
    <col min="14340" max="14340" width="14.5" style="304" customWidth="1"/>
    <col min="14341" max="14343" width="8.25" style="304" customWidth="1"/>
    <col min="14344" max="14345" width="12.25" style="304" customWidth="1"/>
    <col min="14346" max="14589" width="8.75" style="304" customWidth="1"/>
    <col min="14590" max="14592" width="8.75" style="304"/>
    <col min="14593" max="14593" width="9.375" style="304" customWidth="1"/>
    <col min="14594" max="14594" width="12.125" style="304" customWidth="1"/>
    <col min="14595" max="14595" width="10.125" style="304" customWidth="1"/>
    <col min="14596" max="14596" width="14.5" style="304" customWidth="1"/>
    <col min="14597" max="14599" width="8.25" style="304" customWidth="1"/>
    <col min="14600" max="14601" width="12.25" style="304" customWidth="1"/>
    <col min="14602" max="14845" width="8.75" style="304" customWidth="1"/>
    <col min="14846" max="14848" width="8.75" style="304"/>
    <col min="14849" max="14849" width="9.375" style="304" customWidth="1"/>
    <col min="14850" max="14850" width="12.125" style="304" customWidth="1"/>
    <col min="14851" max="14851" width="10.125" style="304" customWidth="1"/>
    <col min="14852" max="14852" width="14.5" style="304" customWidth="1"/>
    <col min="14853" max="14855" width="8.25" style="304" customWidth="1"/>
    <col min="14856" max="14857" width="12.25" style="304" customWidth="1"/>
    <col min="14858" max="15101" width="8.75" style="304" customWidth="1"/>
    <col min="15102" max="15104" width="8.75" style="304"/>
    <col min="15105" max="15105" width="9.375" style="304" customWidth="1"/>
    <col min="15106" max="15106" width="12.125" style="304" customWidth="1"/>
    <col min="15107" max="15107" width="10.125" style="304" customWidth="1"/>
    <col min="15108" max="15108" width="14.5" style="304" customWidth="1"/>
    <col min="15109" max="15111" width="8.25" style="304" customWidth="1"/>
    <col min="15112" max="15113" width="12.25" style="304" customWidth="1"/>
    <col min="15114" max="15357" width="8.75" style="304" customWidth="1"/>
    <col min="15358" max="15360" width="8.75" style="304"/>
    <col min="15361" max="15361" width="9.375" style="304" customWidth="1"/>
    <col min="15362" max="15362" width="12.125" style="304" customWidth="1"/>
    <col min="15363" max="15363" width="10.125" style="304" customWidth="1"/>
    <col min="15364" max="15364" width="14.5" style="304" customWidth="1"/>
    <col min="15365" max="15367" width="8.25" style="304" customWidth="1"/>
    <col min="15368" max="15369" width="12.25" style="304" customWidth="1"/>
    <col min="15370" max="15613" width="8.75" style="304" customWidth="1"/>
    <col min="15614" max="15616" width="8.75" style="304"/>
    <col min="15617" max="15617" width="9.375" style="304" customWidth="1"/>
    <col min="15618" max="15618" width="12.125" style="304" customWidth="1"/>
    <col min="15619" max="15619" width="10.125" style="304" customWidth="1"/>
    <col min="15620" max="15620" width="14.5" style="304" customWidth="1"/>
    <col min="15621" max="15623" width="8.25" style="304" customWidth="1"/>
    <col min="15624" max="15625" width="12.25" style="304" customWidth="1"/>
    <col min="15626" max="15869" width="8.75" style="304" customWidth="1"/>
    <col min="15870" max="15872" width="8.75" style="304"/>
    <col min="15873" max="15873" width="9.375" style="304" customWidth="1"/>
    <col min="15874" max="15874" width="12.125" style="304" customWidth="1"/>
    <col min="15875" max="15875" width="10.125" style="304" customWidth="1"/>
    <col min="15876" max="15876" width="14.5" style="304" customWidth="1"/>
    <col min="15877" max="15879" width="8.25" style="304" customWidth="1"/>
    <col min="15880" max="15881" width="12.25" style="304" customWidth="1"/>
    <col min="15882" max="16125" width="8.75" style="304" customWidth="1"/>
    <col min="16126" max="16128" width="8.75" style="304"/>
    <col min="16129" max="16129" width="9.375" style="304" customWidth="1"/>
    <col min="16130" max="16130" width="12.125" style="304" customWidth="1"/>
    <col min="16131" max="16131" width="10.125" style="304" customWidth="1"/>
    <col min="16132" max="16132" width="14.5" style="304" customWidth="1"/>
    <col min="16133" max="16135" width="8.25" style="304" customWidth="1"/>
    <col min="16136" max="16137" width="12.25" style="304" customWidth="1"/>
    <col min="16138" max="16381" width="8.75" style="304" customWidth="1"/>
    <col min="16382" max="16384" width="8.75" style="304"/>
  </cols>
  <sheetData>
    <row r="1" spans="1:12" ht="24" customHeight="1">
      <c r="A1" s="29" t="s">
        <v>364</v>
      </c>
      <c r="B1" s="27"/>
      <c r="C1" s="27"/>
      <c r="D1" s="27"/>
      <c r="E1" s="304"/>
      <c r="F1" s="304"/>
      <c r="G1" s="304"/>
    </row>
    <row r="2" spans="1:12" ht="15" customHeight="1">
      <c r="A2" s="304"/>
      <c r="B2" s="304"/>
      <c r="C2" s="304"/>
      <c r="D2" s="304"/>
      <c r="E2" s="304"/>
      <c r="F2" s="304"/>
      <c r="G2" s="307"/>
      <c r="I2" s="81" t="s">
        <v>199</v>
      </c>
    </row>
    <row r="3" spans="1:12" ht="20.100000000000001" customHeight="1">
      <c r="A3" s="470" t="s">
        <v>192</v>
      </c>
      <c r="B3" s="471"/>
      <c r="C3" s="471"/>
      <c r="D3" s="471"/>
      <c r="E3" s="484" t="s">
        <v>193</v>
      </c>
      <c r="F3" s="485"/>
      <c r="G3" s="485"/>
      <c r="H3" s="485"/>
      <c r="I3" s="486"/>
    </row>
    <row r="4" spans="1:12" ht="20.100000000000001" customHeight="1">
      <c r="A4" s="473"/>
      <c r="B4" s="474"/>
      <c r="C4" s="474"/>
      <c r="D4" s="474"/>
      <c r="E4" s="487"/>
      <c r="F4" s="488"/>
      <c r="G4" s="489"/>
      <c r="H4" s="430" t="s">
        <v>33</v>
      </c>
      <c r="I4" s="430"/>
    </row>
    <row r="5" spans="1:12" ht="18.75" customHeight="1">
      <c r="A5" s="158" t="s">
        <v>194</v>
      </c>
      <c r="B5" s="159"/>
      <c r="C5" s="159"/>
      <c r="D5" s="159"/>
      <c r="E5" s="490">
        <v>11545969</v>
      </c>
      <c r="F5" s="491"/>
      <c r="G5" s="492"/>
      <c r="H5" s="493">
        <v>100</v>
      </c>
      <c r="I5" s="494"/>
      <c r="J5" s="354"/>
    </row>
    <row r="6" spans="1:12" ht="15.75" customHeight="1">
      <c r="A6" s="495" t="s">
        <v>195</v>
      </c>
      <c r="B6" s="496"/>
      <c r="C6" s="496"/>
      <c r="D6" s="497"/>
      <c r="E6" s="490">
        <v>5093030</v>
      </c>
      <c r="F6" s="491">
        <v>44</v>
      </c>
      <c r="G6" s="492"/>
      <c r="H6" s="498">
        <v>44.1</v>
      </c>
      <c r="I6" s="499"/>
    </row>
    <row r="7" spans="1:12" ht="15" customHeight="1">
      <c r="A7" s="60" t="s">
        <v>55</v>
      </c>
      <c r="B7" s="31"/>
      <c r="C7" s="31"/>
      <c r="D7" s="31"/>
      <c r="E7" s="500">
        <v>86188</v>
      </c>
      <c r="F7" s="501">
        <f>E7/$E$5*100</f>
        <v>0.74647697391184753</v>
      </c>
      <c r="G7" s="502"/>
      <c r="H7" s="482">
        <f t="shared" ref="H7:H49" si="0">E7/$E$5*100</f>
        <v>0.74647697391184753</v>
      </c>
      <c r="I7" s="483"/>
      <c r="L7" s="354"/>
    </row>
    <row r="8" spans="1:12" ht="15" customHeight="1">
      <c r="A8" s="60" t="s">
        <v>56</v>
      </c>
      <c r="B8" s="139"/>
      <c r="C8" s="139"/>
      <c r="D8" s="139"/>
      <c r="E8" s="479">
        <v>1702563</v>
      </c>
      <c r="F8" s="480">
        <f t="shared" ref="F8:F51" si="1">E8/$E$5*100</f>
        <v>14.7459515957474</v>
      </c>
      <c r="G8" s="481"/>
      <c r="H8" s="482">
        <f t="shared" si="0"/>
        <v>14.7459515957474</v>
      </c>
      <c r="I8" s="483"/>
    </row>
    <row r="9" spans="1:12" ht="15" customHeight="1">
      <c r="A9" s="60" t="s">
        <v>57</v>
      </c>
      <c r="B9" s="139"/>
      <c r="C9" s="139"/>
      <c r="D9" s="139"/>
      <c r="E9" s="479">
        <v>127312</v>
      </c>
      <c r="F9" s="480">
        <f t="shared" si="1"/>
        <v>1.1026532290187165</v>
      </c>
      <c r="G9" s="481"/>
      <c r="H9" s="482">
        <f t="shared" si="0"/>
        <v>1.1026532290187165</v>
      </c>
      <c r="I9" s="483"/>
    </row>
    <row r="10" spans="1:12" ht="15" customHeight="1">
      <c r="A10" s="60" t="s">
        <v>58</v>
      </c>
      <c r="B10" s="139"/>
      <c r="C10" s="139"/>
      <c r="D10" s="139"/>
      <c r="E10" s="479">
        <v>399895</v>
      </c>
      <c r="F10" s="480">
        <f t="shared" si="1"/>
        <v>3.4635031498872029</v>
      </c>
      <c r="G10" s="481"/>
      <c r="H10" s="482">
        <f t="shared" si="0"/>
        <v>3.4635031498872029</v>
      </c>
      <c r="I10" s="483"/>
    </row>
    <row r="11" spans="1:12" ht="15" customHeight="1">
      <c r="A11" s="60" t="s">
        <v>59</v>
      </c>
      <c r="B11" s="139"/>
      <c r="C11" s="139"/>
      <c r="D11" s="167"/>
      <c r="E11" s="479">
        <v>318050</v>
      </c>
      <c r="F11" s="480">
        <f t="shared" si="1"/>
        <v>2.7546410353258355</v>
      </c>
      <c r="G11" s="481"/>
      <c r="H11" s="482">
        <f t="shared" si="0"/>
        <v>2.7546410353258355</v>
      </c>
      <c r="I11" s="483"/>
      <c r="K11" s="160"/>
    </row>
    <row r="12" spans="1:12" ht="15" customHeight="1">
      <c r="A12" s="60" t="s">
        <v>60</v>
      </c>
      <c r="B12" s="139"/>
      <c r="C12" s="139"/>
      <c r="D12" s="167"/>
      <c r="E12" s="479" t="s">
        <v>200</v>
      </c>
      <c r="F12" s="480" t="e">
        <f t="shared" si="1"/>
        <v>#VALUE!</v>
      </c>
      <c r="G12" s="481"/>
      <c r="H12" s="482" t="s">
        <v>200</v>
      </c>
      <c r="I12" s="483"/>
    </row>
    <row r="13" spans="1:12" ht="15" customHeight="1">
      <c r="A13" s="60" t="s">
        <v>61</v>
      </c>
      <c r="B13" s="139"/>
      <c r="C13" s="139"/>
      <c r="D13" s="167"/>
      <c r="E13" s="479" t="s">
        <v>200</v>
      </c>
      <c r="F13" s="480" t="e">
        <f t="shared" si="1"/>
        <v>#VALUE!</v>
      </c>
      <c r="G13" s="481"/>
      <c r="H13" s="482" t="s">
        <v>200</v>
      </c>
      <c r="I13" s="483"/>
    </row>
    <row r="14" spans="1:12" ht="15" customHeight="1">
      <c r="A14" s="60" t="s">
        <v>62</v>
      </c>
      <c r="B14" s="139"/>
      <c r="C14" s="139"/>
      <c r="D14" s="167"/>
      <c r="E14" s="479" t="s">
        <v>378</v>
      </c>
      <c r="F14" s="480" t="e">
        <f t="shared" si="1"/>
        <v>#VALUE!</v>
      </c>
      <c r="G14" s="481"/>
      <c r="H14" s="482" t="s">
        <v>377</v>
      </c>
      <c r="I14" s="483"/>
    </row>
    <row r="15" spans="1:12" ht="15" customHeight="1">
      <c r="A15" s="64" t="s">
        <v>63</v>
      </c>
      <c r="B15" s="139"/>
      <c r="C15" s="139"/>
      <c r="D15" s="167"/>
      <c r="E15" s="479">
        <v>102159</v>
      </c>
      <c r="F15" s="480">
        <f t="shared" si="1"/>
        <v>0.88480230632872814</v>
      </c>
      <c r="G15" s="481"/>
      <c r="H15" s="482">
        <f t="shared" si="0"/>
        <v>0.88480230632872814</v>
      </c>
      <c r="I15" s="483"/>
    </row>
    <row r="16" spans="1:12" ht="15" customHeight="1">
      <c r="A16" s="60" t="s">
        <v>64</v>
      </c>
      <c r="B16" s="139"/>
      <c r="C16" s="139"/>
      <c r="D16" s="167"/>
      <c r="E16" s="479">
        <v>89563</v>
      </c>
      <c r="F16" s="480">
        <f t="shared" si="1"/>
        <v>0.77570795487152266</v>
      </c>
      <c r="G16" s="481"/>
      <c r="H16" s="482">
        <f t="shared" si="0"/>
        <v>0.77570795487152266</v>
      </c>
      <c r="I16" s="483"/>
    </row>
    <row r="17" spans="1:9" ht="15" customHeight="1">
      <c r="A17" s="60" t="s">
        <v>65</v>
      </c>
      <c r="B17" s="139"/>
      <c r="C17" s="139"/>
      <c r="D17" s="167"/>
      <c r="E17" s="479">
        <v>320291</v>
      </c>
      <c r="F17" s="480">
        <f t="shared" si="1"/>
        <v>2.7740504066830596</v>
      </c>
      <c r="G17" s="481"/>
      <c r="H17" s="482">
        <f t="shared" si="0"/>
        <v>2.7740504066830596</v>
      </c>
      <c r="I17" s="483"/>
    </row>
    <row r="18" spans="1:9" ht="15" customHeight="1">
      <c r="A18" s="60" t="s">
        <v>66</v>
      </c>
      <c r="B18" s="139"/>
      <c r="C18" s="139"/>
      <c r="D18" s="167"/>
      <c r="E18" s="479">
        <v>208689</v>
      </c>
      <c r="F18" s="480">
        <f t="shared" si="1"/>
        <v>1.8074619808870092</v>
      </c>
      <c r="G18" s="481"/>
      <c r="H18" s="482">
        <f t="shared" si="0"/>
        <v>1.8074619808870092</v>
      </c>
      <c r="I18" s="483"/>
    </row>
    <row r="19" spans="1:9" ht="15" customHeight="1">
      <c r="A19" s="60" t="s">
        <v>67</v>
      </c>
      <c r="B19" s="139"/>
      <c r="C19" s="139"/>
      <c r="D19" s="167"/>
      <c r="E19" s="479">
        <v>8753</v>
      </c>
      <c r="F19" s="480">
        <f t="shared" si="1"/>
        <v>7.581000780445539E-2</v>
      </c>
      <c r="G19" s="481"/>
      <c r="H19" s="482">
        <f t="shared" si="0"/>
        <v>7.581000780445539E-2</v>
      </c>
      <c r="I19" s="483"/>
    </row>
    <row r="20" spans="1:9" ht="15" customHeight="1">
      <c r="A20" s="60" t="s">
        <v>68</v>
      </c>
      <c r="B20" s="139"/>
      <c r="C20" s="139"/>
      <c r="D20" s="167"/>
      <c r="E20" s="479">
        <v>469350</v>
      </c>
      <c r="F20" s="480">
        <f t="shared" si="1"/>
        <v>4.0650550854588294</v>
      </c>
      <c r="G20" s="481"/>
      <c r="H20" s="482">
        <f t="shared" si="0"/>
        <v>4.0650550854588294</v>
      </c>
      <c r="I20" s="483"/>
    </row>
    <row r="21" spans="1:9" ht="15" customHeight="1">
      <c r="A21" s="60" t="s">
        <v>69</v>
      </c>
      <c r="B21" s="139"/>
      <c r="C21" s="139"/>
      <c r="D21" s="168"/>
      <c r="E21" s="503">
        <v>130656</v>
      </c>
      <c r="F21" s="504">
        <f t="shared" si="1"/>
        <v>1.1316157180051323</v>
      </c>
      <c r="G21" s="505"/>
      <c r="H21" s="482">
        <f t="shared" si="0"/>
        <v>1.1316157180051323</v>
      </c>
      <c r="I21" s="483"/>
    </row>
    <row r="22" spans="1:9" ht="15.75" customHeight="1">
      <c r="A22" s="495" t="s">
        <v>196</v>
      </c>
      <c r="B22" s="496"/>
      <c r="C22" s="496"/>
      <c r="D22" s="161"/>
      <c r="E22" s="490">
        <v>6452939</v>
      </c>
      <c r="F22" s="491">
        <v>56</v>
      </c>
      <c r="G22" s="492"/>
      <c r="H22" s="506">
        <v>55.9</v>
      </c>
      <c r="I22" s="506"/>
    </row>
    <row r="23" spans="1:9" ht="15" customHeight="1">
      <c r="A23" s="162" t="s">
        <v>174</v>
      </c>
      <c r="B23" s="139"/>
      <c r="C23" s="139"/>
      <c r="D23" s="167"/>
      <c r="E23" s="500" t="s">
        <v>200</v>
      </c>
      <c r="F23" s="501" t="e">
        <f t="shared" si="1"/>
        <v>#VALUE!</v>
      </c>
      <c r="G23" s="502"/>
      <c r="H23" s="493" t="s">
        <v>200</v>
      </c>
      <c r="I23" s="494"/>
    </row>
    <row r="24" spans="1:9" ht="15" customHeight="1">
      <c r="A24" s="70" t="s">
        <v>175</v>
      </c>
      <c r="B24" s="139"/>
      <c r="C24" s="169"/>
      <c r="D24" s="170"/>
      <c r="E24" s="479" t="s">
        <v>200</v>
      </c>
      <c r="F24" s="480" t="e">
        <f t="shared" si="1"/>
        <v>#VALUE!</v>
      </c>
      <c r="G24" s="481"/>
      <c r="H24" s="482" t="s">
        <v>200</v>
      </c>
      <c r="I24" s="483"/>
    </row>
    <row r="25" spans="1:9" ht="15" customHeight="1">
      <c r="A25" s="60" t="s">
        <v>176</v>
      </c>
      <c r="B25" s="139"/>
      <c r="C25" s="139"/>
      <c r="D25" s="167"/>
      <c r="E25" s="479">
        <v>14120</v>
      </c>
      <c r="F25" s="480">
        <f t="shared" si="1"/>
        <v>0.12229376330388554</v>
      </c>
      <c r="G25" s="481"/>
      <c r="H25" s="482">
        <f t="shared" si="0"/>
        <v>0.12229376330388554</v>
      </c>
      <c r="I25" s="483"/>
    </row>
    <row r="26" spans="1:9" ht="15" customHeight="1">
      <c r="A26" s="71" t="s">
        <v>177</v>
      </c>
      <c r="B26" s="139"/>
      <c r="C26" s="139"/>
      <c r="D26" s="139"/>
      <c r="E26" s="479">
        <v>51397</v>
      </c>
      <c r="F26" s="480">
        <f t="shared" si="1"/>
        <v>0.44515103063242245</v>
      </c>
      <c r="G26" s="481"/>
      <c r="H26" s="482">
        <f t="shared" si="0"/>
        <v>0.44515103063242245</v>
      </c>
      <c r="I26" s="483"/>
    </row>
    <row r="27" spans="1:9" ht="15" customHeight="1">
      <c r="A27" s="71" t="s">
        <v>178</v>
      </c>
      <c r="B27" s="139"/>
      <c r="C27" s="139"/>
      <c r="D27" s="139"/>
      <c r="E27" s="479">
        <v>312392</v>
      </c>
      <c r="F27" s="480">
        <f t="shared" si="1"/>
        <v>2.7056369196903263</v>
      </c>
      <c r="G27" s="481"/>
      <c r="H27" s="482">
        <f t="shared" si="0"/>
        <v>2.7056369196903263</v>
      </c>
      <c r="I27" s="483"/>
    </row>
    <row r="28" spans="1:9" ht="15" customHeight="1">
      <c r="A28" s="71" t="s">
        <v>179</v>
      </c>
      <c r="B28" s="139"/>
      <c r="C28" s="139"/>
      <c r="D28" s="139"/>
      <c r="E28" s="479">
        <v>32034</v>
      </c>
      <c r="F28" s="480">
        <f t="shared" si="1"/>
        <v>0.27744747972214373</v>
      </c>
      <c r="G28" s="481"/>
      <c r="H28" s="482">
        <f t="shared" si="0"/>
        <v>0.27744747972214373</v>
      </c>
      <c r="I28" s="483"/>
    </row>
    <row r="29" spans="1:9" ht="15" customHeight="1">
      <c r="A29" s="71" t="s">
        <v>180</v>
      </c>
      <c r="B29" s="139"/>
      <c r="C29" s="139"/>
      <c r="D29" s="139"/>
      <c r="E29" s="479">
        <v>26214</v>
      </c>
      <c r="F29" s="480">
        <f t="shared" si="1"/>
        <v>0.2270402770005705</v>
      </c>
      <c r="G29" s="481"/>
      <c r="H29" s="482">
        <f t="shared" si="0"/>
        <v>0.2270402770005705</v>
      </c>
      <c r="I29" s="483"/>
    </row>
    <row r="30" spans="1:9" ht="15" customHeight="1">
      <c r="A30" s="71" t="s">
        <v>77</v>
      </c>
      <c r="B30" s="139"/>
      <c r="C30" s="139"/>
      <c r="D30" s="139"/>
      <c r="E30" s="479">
        <v>761952</v>
      </c>
      <c r="F30" s="480">
        <f t="shared" si="1"/>
        <v>6.5992901938330171</v>
      </c>
      <c r="G30" s="481"/>
      <c r="H30" s="482">
        <f t="shared" si="0"/>
        <v>6.5992901938330171</v>
      </c>
      <c r="I30" s="483"/>
    </row>
    <row r="31" spans="1:9" ht="15" customHeight="1">
      <c r="A31" s="71" t="s">
        <v>78</v>
      </c>
      <c r="B31" s="31"/>
      <c r="C31" s="31"/>
      <c r="D31" s="31"/>
      <c r="E31" s="479">
        <v>30749</v>
      </c>
      <c r="F31" s="480">
        <f t="shared" si="1"/>
        <v>0.26631805437897849</v>
      </c>
      <c r="G31" s="481"/>
      <c r="H31" s="482">
        <f t="shared" si="0"/>
        <v>0.26631805437897849</v>
      </c>
      <c r="I31" s="483"/>
    </row>
    <row r="32" spans="1:9" ht="15" customHeight="1">
      <c r="A32" s="71" t="s">
        <v>181</v>
      </c>
      <c r="B32" s="306"/>
      <c r="C32" s="306"/>
      <c r="D32" s="306"/>
      <c r="E32" s="479">
        <v>33045</v>
      </c>
      <c r="F32" s="480">
        <f t="shared" si="1"/>
        <v>0.28620378246295308</v>
      </c>
      <c r="G32" s="481"/>
      <c r="H32" s="482">
        <f t="shared" si="0"/>
        <v>0.28620378246295308</v>
      </c>
      <c r="I32" s="483"/>
    </row>
    <row r="33" spans="1:9" ht="15" customHeight="1">
      <c r="A33" s="71" t="s">
        <v>80</v>
      </c>
      <c r="B33" s="306"/>
      <c r="C33" s="306"/>
      <c r="D33" s="306"/>
      <c r="E33" s="479">
        <v>37240</v>
      </c>
      <c r="F33" s="480">
        <f t="shared" si="1"/>
        <v>0.32253680916690491</v>
      </c>
      <c r="G33" s="481"/>
      <c r="H33" s="482">
        <f t="shared" si="0"/>
        <v>0.32253680916690491</v>
      </c>
      <c r="I33" s="483"/>
    </row>
    <row r="34" spans="1:9" ht="15" customHeight="1">
      <c r="A34" s="71" t="s">
        <v>81</v>
      </c>
      <c r="B34" s="306"/>
      <c r="C34" s="306"/>
      <c r="D34" s="306"/>
      <c r="E34" s="479">
        <v>25365</v>
      </c>
      <c r="F34" s="480">
        <f t="shared" si="1"/>
        <v>0.21968706134582555</v>
      </c>
      <c r="G34" s="481"/>
      <c r="H34" s="482">
        <f t="shared" si="0"/>
        <v>0.21968706134582555</v>
      </c>
      <c r="I34" s="483"/>
    </row>
    <row r="35" spans="1:9" ht="15" customHeight="1">
      <c r="A35" s="71" t="s">
        <v>82</v>
      </c>
      <c r="B35" s="306"/>
      <c r="C35" s="306"/>
      <c r="D35" s="306"/>
      <c r="E35" s="479">
        <v>72449</v>
      </c>
      <c r="F35" s="480">
        <f t="shared" si="1"/>
        <v>0.62748306356963202</v>
      </c>
      <c r="G35" s="481"/>
      <c r="H35" s="482">
        <f t="shared" si="0"/>
        <v>0.62748306356963202</v>
      </c>
      <c r="I35" s="483"/>
    </row>
    <row r="36" spans="1:9" ht="15" customHeight="1">
      <c r="A36" s="71" t="s">
        <v>182</v>
      </c>
      <c r="B36" s="306"/>
      <c r="C36" s="306"/>
      <c r="D36" s="306"/>
      <c r="E36" s="479">
        <v>654964</v>
      </c>
      <c r="F36" s="480">
        <f t="shared" si="1"/>
        <v>5.6726637668956155</v>
      </c>
      <c r="G36" s="481"/>
      <c r="H36" s="482">
        <f t="shared" si="0"/>
        <v>5.6726637668956155</v>
      </c>
      <c r="I36" s="483"/>
    </row>
    <row r="37" spans="1:9" ht="15" customHeight="1">
      <c r="A37" s="71" t="s">
        <v>183</v>
      </c>
      <c r="B37" s="306"/>
      <c r="C37" s="306"/>
      <c r="D37" s="306"/>
      <c r="E37" s="479">
        <v>482344</v>
      </c>
      <c r="F37" s="480">
        <f t="shared" si="1"/>
        <v>4.1775965274114286</v>
      </c>
      <c r="G37" s="481"/>
      <c r="H37" s="482">
        <f t="shared" si="0"/>
        <v>4.1775965274114286</v>
      </c>
      <c r="I37" s="483"/>
    </row>
    <row r="38" spans="1:9" ht="15" customHeight="1">
      <c r="A38" s="71" t="s">
        <v>184</v>
      </c>
      <c r="B38" s="306"/>
      <c r="C38" s="306"/>
      <c r="D38" s="306"/>
      <c r="E38" s="479">
        <v>17823</v>
      </c>
      <c r="F38" s="480">
        <f t="shared" si="1"/>
        <v>0.15436556256127137</v>
      </c>
      <c r="G38" s="481"/>
      <c r="H38" s="482">
        <f t="shared" si="0"/>
        <v>0.15436556256127137</v>
      </c>
      <c r="I38" s="483"/>
    </row>
    <row r="39" spans="1:9" ht="15" customHeight="1">
      <c r="A39" s="71" t="s">
        <v>86</v>
      </c>
      <c r="B39" s="306"/>
      <c r="C39" s="306"/>
      <c r="D39" s="306"/>
      <c r="E39" s="479">
        <v>322054</v>
      </c>
      <c r="F39" s="480">
        <f t="shared" si="1"/>
        <v>2.7893198050332546</v>
      </c>
      <c r="G39" s="481"/>
      <c r="H39" s="482">
        <f t="shared" si="0"/>
        <v>2.7893198050332546</v>
      </c>
      <c r="I39" s="483"/>
    </row>
    <row r="40" spans="1:9" ht="15" customHeight="1">
      <c r="A40" s="71" t="s">
        <v>87</v>
      </c>
      <c r="B40" s="306"/>
      <c r="C40" s="306"/>
      <c r="D40" s="306"/>
      <c r="E40" s="479">
        <v>52619</v>
      </c>
      <c r="F40" s="480">
        <f t="shared" si="1"/>
        <v>0.45573481099767371</v>
      </c>
      <c r="G40" s="481"/>
      <c r="H40" s="482">
        <f t="shared" si="0"/>
        <v>0.45573481099767371</v>
      </c>
      <c r="I40" s="483"/>
    </row>
    <row r="41" spans="1:9" ht="15" customHeight="1">
      <c r="A41" s="71" t="s">
        <v>88</v>
      </c>
      <c r="B41" s="306"/>
      <c r="C41" s="306"/>
      <c r="D41" s="306"/>
      <c r="E41" s="479" t="s">
        <v>200</v>
      </c>
      <c r="F41" s="480" t="e">
        <f t="shared" si="1"/>
        <v>#VALUE!</v>
      </c>
      <c r="G41" s="481"/>
      <c r="H41" s="482" t="s">
        <v>200</v>
      </c>
      <c r="I41" s="483"/>
    </row>
    <row r="42" spans="1:9" ht="15" customHeight="1">
      <c r="A42" s="71" t="s">
        <v>185</v>
      </c>
      <c r="B42" s="306"/>
      <c r="C42" s="306"/>
      <c r="D42" s="306"/>
      <c r="E42" s="479">
        <v>389970</v>
      </c>
      <c r="F42" s="480">
        <f t="shared" si="1"/>
        <v>3.3775424132872689</v>
      </c>
      <c r="G42" s="481"/>
      <c r="H42" s="482">
        <f t="shared" si="0"/>
        <v>3.3775424132872689</v>
      </c>
      <c r="I42" s="483"/>
    </row>
    <row r="43" spans="1:9" ht="15" customHeight="1">
      <c r="A43" s="71" t="s">
        <v>90</v>
      </c>
      <c r="B43" s="306"/>
      <c r="C43" s="306"/>
      <c r="D43" s="306"/>
      <c r="E43" s="479">
        <v>305559</v>
      </c>
      <c r="F43" s="480">
        <f t="shared" si="1"/>
        <v>2.646456092165153</v>
      </c>
      <c r="G43" s="481"/>
      <c r="H43" s="482">
        <f t="shared" si="0"/>
        <v>2.646456092165153</v>
      </c>
      <c r="I43" s="483"/>
    </row>
    <row r="44" spans="1:9" ht="15" customHeight="1">
      <c r="A44" s="71" t="s">
        <v>186</v>
      </c>
      <c r="B44" s="306"/>
      <c r="C44" s="306"/>
      <c r="D44" s="306"/>
      <c r="E44" s="479">
        <v>1168725</v>
      </c>
      <c r="F44" s="480">
        <f t="shared" si="1"/>
        <v>10.122363917658189</v>
      </c>
      <c r="G44" s="481"/>
      <c r="H44" s="482">
        <f t="shared" si="0"/>
        <v>10.122363917658189</v>
      </c>
      <c r="I44" s="483"/>
    </row>
    <row r="45" spans="1:9" ht="15" customHeight="1">
      <c r="A45" s="71" t="s">
        <v>187</v>
      </c>
      <c r="B45" s="306"/>
      <c r="C45" s="306"/>
      <c r="D45" s="306"/>
      <c r="E45" s="479">
        <v>98966</v>
      </c>
      <c r="F45" s="480">
        <f t="shared" si="1"/>
        <v>0.85714763308302655</v>
      </c>
      <c r="G45" s="481"/>
      <c r="H45" s="482">
        <f t="shared" si="0"/>
        <v>0.85714763308302655</v>
      </c>
      <c r="I45" s="483"/>
    </row>
    <row r="46" spans="1:9" ht="15" customHeight="1">
      <c r="A46" s="76" t="s">
        <v>188</v>
      </c>
      <c r="B46" s="306"/>
      <c r="C46" s="306"/>
      <c r="D46" s="306"/>
      <c r="E46" s="479">
        <v>162349</v>
      </c>
      <c r="F46" s="480">
        <f t="shared" si="1"/>
        <v>1.4061097860214244</v>
      </c>
      <c r="G46" s="481"/>
      <c r="H46" s="482">
        <f t="shared" si="0"/>
        <v>1.4061097860214244</v>
      </c>
      <c r="I46" s="483"/>
    </row>
    <row r="47" spans="1:9" ht="15" customHeight="1">
      <c r="A47" s="71" t="s">
        <v>94</v>
      </c>
      <c r="B47" s="306"/>
      <c r="C47" s="306"/>
      <c r="D47" s="306"/>
      <c r="E47" s="479">
        <v>59506</v>
      </c>
      <c r="F47" s="480">
        <f t="shared" si="1"/>
        <v>0.51538333421820204</v>
      </c>
      <c r="G47" s="481"/>
      <c r="H47" s="482">
        <f t="shared" si="0"/>
        <v>0.51538333421820204</v>
      </c>
      <c r="I47" s="483"/>
    </row>
    <row r="48" spans="1:9" ht="15" customHeight="1">
      <c r="A48" s="71" t="s">
        <v>95</v>
      </c>
      <c r="B48" s="306"/>
      <c r="C48" s="306"/>
      <c r="D48" s="306"/>
      <c r="E48" s="479">
        <v>701029</v>
      </c>
      <c r="F48" s="480">
        <f t="shared" si="1"/>
        <v>6.0716341781274492</v>
      </c>
      <c r="G48" s="481"/>
      <c r="H48" s="482">
        <f t="shared" si="0"/>
        <v>6.0716341781274492</v>
      </c>
      <c r="I48" s="483"/>
    </row>
    <row r="49" spans="1:9" ht="15" customHeight="1">
      <c r="A49" s="71" t="s">
        <v>189</v>
      </c>
      <c r="B49" s="306"/>
      <c r="C49" s="306"/>
      <c r="D49" s="306"/>
      <c r="E49" s="479">
        <v>36393</v>
      </c>
      <c r="F49" s="480">
        <f t="shared" si="1"/>
        <v>0.31520091557495089</v>
      </c>
      <c r="G49" s="481"/>
      <c r="H49" s="482">
        <f t="shared" si="0"/>
        <v>0.31520091557495089</v>
      </c>
      <c r="I49" s="483"/>
    </row>
    <row r="50" spans="1:9" ht="15" customHeight="1">
      <c r="A50" s="71" t="s">
        <v>190</v>
      </c>
      <c r="B50" s="306"/>
      <c r="C50" s="306"/>
      <c r="D50" s="306"/>
      <c r="E50" s="479" t="s">
        <v>378</v>
      </c>
      <c r="F50" s="480" t="e">
        <f t="shared" si="1"/>
        <v>#VALUE!</v>
      </c>
      <c r="G50" s="481"/>
      <c r="H50" s="482" t="s">
        <v>377</v>
      </c>
      <c r="I50" s="483"/>
    </row>
    <row r="51" spans="1:9" ht="15" customHeight="1">
      <c r="A51" s="77" t="s">
        <v>191</v>
      </c>
      <c r="B51" s="307"/>
      <c r="C51" s="307"/>
      <c r="D51" s="307"/>
      <c r="E51" s="503" t="s">
        <v>200</v>
      </c>
      <c r="F51" s="504" t="e">
        <f t="shared" si="1"/>
        <v>#VALUE!</v>
      </c>
      <c r="G51" s="505"/>
      <c r="H51" s="507" t="s">
        <v>200</v>
      </c>
      <c r="I51" s="508"/>
    </row>
  </sheetData>
  <mergeCells count="100">
    <mergeCell ref="E46:G46"/>
    <mergeCell ref="H46:I46"/>
    <mergeCell ref="E47:G47"/>
    <mergeCell ref="H47:I47"/>
    <mergeCell ref="E51:G51"/>
    <mergeCell ref="H51:I51"/>
    <mergeCell ref="E48:G48"/>
    <mergeCell ref="H48:I48"/>
    <mergeCell ref="E49:G49"/>
    <mergeCell ref="H49:I49"/>
    <mergeCell ref="E50:G50"/>
    <mergeCell ref="H50:I50"/>
    <mergeCell ref="E43:G43"/>
    <mergeCell ref="H43:I43"/>
    <mergeCell ref="E44:G44"/>
    <mergeCell ref="H44:I44"/>
    <mergeCell ref="E45:G45"/>
    <mergeCell ref="H45:I45"/>
    <mergeCell ref="E40:G40"/>
    <mergeCell ref="H40:I40"/>
    <mergeCell ref="E41:G41"/>
    <mergeCell ref="H41:I41"/>
    <mergeCell ref="E42:G42"/>
    <mergeCell ref="H42:I42"/>
    <mergeCell ref="E37:G37"/>
    <mergeCell ref="H37:I37"/>
    <mergeCell ref="E38:G38"/>
    <mergeCell ref="H38:I38"/>
    <mergeCell ref="E39:G39"/>
    <mergeCell ref="H39:I39"/>
    <mergeCell ref="E34:G34"/>
    <mergeCell ref="H34:I34"/>
    <mergeCell ref="E35:G35"/>
    <mergeCell ref="H35:I35"/>
    <mergeCell ref="E36:G36"/>
    <mergeCell ref="H36:I36"/>
    <mergeCell ref="E31:G31"/>
    <mergeCell ref="H31:I31"/>
    <mergeCell ref="E32:G32"/>
    <mergeCell ref="H32:I32"/>
    <mergeCell ref="E33:G33"/>
    <mergeCell ref="H33:I33"/>
    <mergeCell ref="E28:G28"/>
    <mergeCell ref="H28:I28"/>
    <mergeCell ref="E29:G29"/>
    <mergeCell ref="H29:I29"/>
    <mergeCell ref="E30:G30"/>
    <mergeCell ref="H30:I30"/>
    <mergeCell ref="E25:G25"/>
    <mergeCell ref="H25:I25"/>
    <mergeCell ref="E26:G26"/>
    <mergeCell ref="H26:I26"/>
    <mergeCell ref="E27:G27"/>
    <mergeCell ref="H27:I27"/>
    <mergeCell ref="A22:C22"/>
    <mergeCell ref="E22:G22"/>
    <mergeCell ref="H22:I22"/>
    <mergeCell ref="E24:G24"/>
    <mergeCell ref="H24:I24"/>
    <mergeCell ref="E23:G23"/>
    <mergeCell ref="H23:I23"/>
    <mergeCell ref="E21:G21"/>
    <mergeCell ref="H21:I21"/>
    <mergeCell ref="E15:G15"/>
    <mergeCell ref="H15:I15"/>
    <mergeCell ref="E16:G16"/>
    <mergeCell ref="H16:I16"/>
    <mergeCell ref="E17:G17"/>
    <mergeCell ref="H17:I17"/>
    <mergeCell ref="E18:G18"/>
    <mergeCell ref="H18:I18"/>
    <mergeCell ref="E19:G19"/>
    <mergeCell ref="H19:I19"/>
    <mergeCell ref="E20:G20"/>
    <mergeCell ref="H20:I20"/>
    <mergeCell ref="E12:G12"/>
    <mergeCell ref="H12:I12"/>
    <mergeCell ref="E13:G13"/>
    <mergeCell ref="H13:I13"/>
    <mergeCell ref="E14:G14"/>
    <mergeCell ref="H14:I14"/>
    <mergeCell ref="E9:G9"/>
    <mergeCell ref="H9:I9"/>
    <mergeCell ref="E10:G10"/>
    <mergeCell ref="H10:I10"/>
    <mergeCell ref="E11:G11"/>
    <mergeCell ref="H11:I11"/>
    <mergeCell ref="E8:G8"/>
    <mergeCell ref="H8:I8"/>
    <mergeCell ref="A3:D4"/>
    <mergeCell ref="E3:I3"/>
    <mergeCell ref="E4:G4"/>
    <mergeCell ref="H4:I4"/>
    <mergeCell ref="E5:G5"/>
    <mergeCell ref="H5:I5"/>
    <mergeCell ref="A6:D6"/>
    <mergeCell ref="E6:G6"/>
    <mergeCell ref="H6:I6"/>
    <mergeCell ref="E7:G7"/>
    <mergeCell ref="H7:I7"/>
  </mergeCells>
  <phoneticPr fontId="1"/>
  <pageMargins left="0.78740157480314965" right="0.59055118110236227" top="0.86614173228346458" bottom="0.78740157480314965" header="0.11811023622047245" footer="0.39370078740157483"/>
  <pageSetup paperSize="9" firstPageNumber="7" fitToHeight="0" orientation="portrait" r:id="rId1"/>
  <headerFooter alignWithMargins="0">
    <oddFooter>&amp;C14</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M51"/>
  <sheetViews>
    <sheetView view="pageBreakPreview" zoomScaleNormal="100" zoomScaleSheetLayoutView="100" workbookViewId="0">
      <selection activeCell="C66" sqref="C66"/>
    </sheetView>
  </sheetViews>
  <sheetFormatPr defaultColWidth="8.75" defaultRowHeight="12"/>
  <cols>
    <col min="1" max="1" width="9.375" style="355" customWidth="1"/>
    <col min="2" max="2" width="12.125" style="355" customWidth="1"/>
    <col min="3" max="3" width="10.125" style="355" customWidth="1"/>
    <col min="4" max="4" width="12.375" style="355" customWidth="1"/>
    <col min="5" max="8" width="7.625" style="355" customWidth="1"/>
    <col min="9" max="10" width="7.625" style="304" customWidth="1"/>
    <col min="11" max="254" width="8.75" style="304" customWidth="1"/>
    <col min="255" max="256" width="8.75" style="304"/>
    <col min="257" max="257" width="9.375" style="304" customWidth="1"/>
    <col min="258" max="258" width="12.125" style="304" customWidth="1"/>
    <col min="259" max="259" width="10.125" style="304" customWidth="1"/>
    <col min="260" max="260" width="14.25" style="304" customWidth="1"/>
    <col min="261" max="510" width="8.75" style="304" customWidth="1"/>
    <col min="511" max="512" width="8.75" style="304"/>
    <col min="513" max="513" width="9.375" style="304" customWidth="1"/>
    <col min="514" max="514" width="12.125" style="304" customWidth="1"/>
    <col min="515" max="515" width="10.125" style="304" customWidth="1"/>
    <col min="516" max="516" width="14.25" style="304" customWidth="1"/>
    <col min="517" max="766" width="8.75" style="304" customWidth="1"/>
    <col min="767" max="768" width="8.75" style="304"/>
    <col min="769" max="769" width="9.375" style="304" customWidth="1"/>
    <col min="770" max="770" width="12.125" style="304" customWidth="1"/>
    <col min="771" max="771" width="10.125" style="304" customWidth="1"/>
    <col min="772" max="772" width="14.25" style="304" customWidth="1"/>
    <col min="773" max="1022" width="8.75" style="304" customWidth="1"/>
    <col min="1023" max="1024" width="8.75" style="304"/>
    <col min="1025" max="1025" width="9.375" style="304" customWidth="1"/>
    <col min="1026" max="1026" width="12.125" style="304" customWidth="1"/>
    <col min="1027" max="1027" width="10.125" style="304" customWidth="1"/>
    <col min="1028" max="1028" width="14.25" style="304" customWidth="1"/>
    <col min="1029" max="1278" width="8.75" style="304" customWidth="1"/>
    <col min="1279" max="1280" width="8.75" style="304"/>
    <col min="1281" max="1281" width="9.375" style="304" customWidth="1"/>
    <col min="1282" max="1282" width="12.125" style="304" customWidth="1"/>
    <col min="1283" max="1283" width="10.125" style="304" customWidth="1"/>
    <col min="1284" max="1284" width="14.25" style="304" customWidth="1"/>
    <col min="1285" max="1534" width="8.75" style="304" customWidth="1"/>
    <col min="1535" max="1536" width="8.75" style="304"/>
    <col min="1537" max="1537" width="9.375" style="304" customWidth="1"/>
    <col min="1538" max="1538" width="12.125" style="304" customWidth="1"/>
    <col min="1539" max="1539" width="10.125" style="304" customWidth="1"/>
    <col min="1540" max="1540" width="14.25" style="304" customWidth="1"/>
    <col min="1541" max="1790" width="8.75" style="304" customWidth="1"/>
    <col min="1791" max="1792" width="8.75" style="304"/>
    <col min="1793" max="1793" width="9.375" style="304" customWidth="1"/>
    <col min="1794" max="1794" width="12.125" style="304" customWidth="1"/>
    <col min="1795" max="1795" width="10.125" style="304" customWidth="1"/>
    <col min="1796" max="1796" width="14.25" style="304" customWidth="1"/>
    <col min="1797" max="2046" width="8.75" style="304" customWidth="1"/>
    <col min="2047" max="2048" width="8.75" style="304"/>
    <col min="2049" max="2049" width="9.375" style="304" customWidth="1"/>
    <col min="2050" max="2050" width="12.125" style="304" customWidth="1"/>
    <col min="2051" max="2051" width="10.125" style="304" customWidth="1"/>
    <col min="2052" max="2052" width="14.25" style="304" customWidth="1"/>
    <col min="2053" max="2302" width="8.75" style="304" customWidth="1"/>
    <col min="2303" max="2304" width="8.75" style="304"/>
    <col min="2305" max="2305" width="9.375" style="304" customWidth="1"/>
    <col min="2306" max="2306" width="12.125" style="304" customWidth="1"/>
    <col min="2307" max="2307" width="10.125" style="304" customWidth="1"/>
    <col min="2308" max="2308" width="14.25" style="304" customWidth="1"/>
    <col min="2309" max="2558" width="8.75" style="304" customWidth="1"/>
    <col min="2559" max="2560" width="8.75" style="304"/>
    <col min="2561" max="2561" width="9.375" style="304" customWidth="1"/>
    <col min="2562" max="2562" width="12.125" style="304" customWidth="1"/>
    <col min="2563" max="2563" width="10.125" style="304" customWidth="1"/>
    <col min="2564" max="2564" width="14.25" style="304" customWidth="1"/>
    <col min="2565" max="2814" width="8.75" style="304" customWidth="1"/>
    <col min="2815" max="2816" width="8.75" style="304"/>
    <col min="2817" max="2817" width="9.375" style="304" customWidth="1"/>
    <col min="2818" max="2818" width="12.125" style="304" customWidth="1"/>
    <col min="2819" max="2819" width="10.125" style="304" customWidth="1"/>
    <col min="2820" max="2820" width="14.25" style="304" customWidth="1"/>
    <col min="2821" max="3070" width="8.75" style="304" customWidth="1"/>
    <col min="3071" max="3072" width="8.75" style="304"/>
    <col min="3073" max="3073" width="9.375" style="304" customWidth="1"/>
    <col min="3074" max="3074" width="12.125" style="304" customWidth="1"/>
    <col min="3075" max="3075" width="10.125" style="304" customWidth="1"/>
    <col min="3076" max="3076" width="14.25" style="304" customWidth="1"/>
    <col min="3077" max="3326" width="8.75" style="304" customWidth="1"/>
    <col min="3327" max="3328" width="8.75" style="304"/>
    <col min="3329" max="3329" width="9.375" style="304" customWidth="1"/>
    <col min="3330" max="3330" width="12.125" style="304" customWidth="1"/>
    <col min="3331" max="3331" width="10.125" style="304" customWidth="1"/>
    <col min="3332" max="3332" width="14.25" style="304" customWidth="1"/>
    <col min="3333" max="3582" width="8.75" style="304" customWidth="1"/>
    <col min="3583" max="3584" width="8.75" style="304"/>
    <col min="3585" max="3585" width="9.375" style="304" customWidth="1"/>
    <col min="3586" max="3586" width="12.125" style="304" customWidth="1"/>
    <col min="3587" max="3587" width="10.125" style="304" customWidth="1"/>
    <col min="3588" max="3588" width="14.25" style="304" customWidth="1"/>
    <col min="3589" max="3838" width="8.75" style="304" customWidth="1"/>
    <col min="3839" max="3840" width="8.75" style="304"/>
    <col min="3841" max="3841" width="9.375" style="304" customWidth="1"/>
    <col min="3842" max="3842" width="12.125" style="304" customWidth="1"/>
    <col min="3843" max="3843" width="10.125" style="304" customWidth="1"/>
    <col min="3844" max="3844" width="14.25" style="304" customWidth="1"/>
    <col min="3845" max="4094" width="8.75" style="304" customWidth="1"/>
    <col min="4095" max="4096" width="8.75" style="304"/>
    <col min="4097" max="4097" width="9.375" style="304" customWidth="1"/>
    <col min="4098" max="4098" width="12.125" style="304" customWidth="1"/>
    <col min="4099" max="4099" width="10.125" style="304" customWidth="1"/>
    <col min="4100" max="4100" width="14.25" style="304" customWidth="1"/>
    <col min="4101" max="4350" width="8.75" style="304" customWidth="1"/>
    <col min="4351" max="4352" width="8.75" style="304"/>
    <col min="4353" max="4353" width="9.375" style="304" customWidth="1"/>
    <col min="4354" max="4354" width="12.125" style="304" customWidth="1"/>
    <col min="4355" max="4355" width="10.125" style="304" customWidth="1"/>
    <col min="4356" max="4356" width="14.25" style="304" customWidth="1"/>
    <col min="4357" max="4606" width="8.75" style="304" customWidth="1"/>
    <col min="4607" max="4608" width="8.75" style="304"/>
    <col min="4609" max="4609" width="9.375" style="304" customWidth="1"/>
    <col min="4610" max="4610" width="12.125" style="304" customWidth="1"/>
    <col min="4611" max="4611" width="10.125" style="304" customWidth="1"/>
    <col min="4612" max="4612" width="14.25" style="304" customWidth="1"/>
    <col min="4613" max="4862" width="8.75" style="304" customWidth="1"/>
    <col min="4863" max="4864" width="8.75" style="304"/>
    <col min="4865" max="4865" width="9.375" style="304" customWidth="1"/>
    <col min="4866" max="4866" width="12.125" style="304" customWidth="1"/>
    <col min="4867" max="4867" width="10.125" style="304" customWidth="1"/>
    <col min="4868" max="4868" width="14.25" style="304" customWidth="1"/>
    <col min="4869" max="5118" width="8.75" style="304" customWidth="1"/>
    <col min="5119" max="5120" width="8.75" style="304"/>
    <col min="5121" max="5121" width="9.375" style="304" customWidth="1"/>
    <col min="5122" max="5122" width="12.125" style="304" customWidth="1"/>
    <col min="5123" max="5123" width="10.125" style="304" customWidth="1"/>
    <col min="5124" max="5124" width="14.25" style="304" customWidth="1"/>
    <col min="5125" max="5374" width="8.75" style="304" customWidth="1"/>
    <col min="5375" max="5376" width="8.75" style="304"/>
    <col min="5377" max="5377" width="9.375" style="304" customWidth="1"/>
    <col min="5378" max="5378" width="12.125" style="304" customWidth="1"/>
    <col min="5379" max="5379" width="10.125" style="304" customWidth="1"/>
    <col min="5380" max="5380" width="14.25" style="304" customWidth="1"/>
    <col min="5381" max="5630" width="8.75" style="304" customWidth="1"/>
    <col min="5631" max="5632" width="8.75" style="304"/>
    <col min="5633" max="5633" width="9.375" style="304" customWidth="1"/>
    <col min="5634" max="5634" width="12.125" style="304" customWidth="1"/>
    <col min="5635" max="5635" width="10.125" style="304" customWidth="1"/>
    <col min="5636" max="5636" width="14.25" style="304" customWidth="1"/>
    <col min="5637" max="5886" width="8.75" style="304" customWidth="1"/>
    <col min="5887" max="5888" width="8.75" style="304"/>
    <col min="5889" max="5889" width="9.375" style="304" customWidth="1"/>
    <col min="5890" max="5890" width="12.125" style="304" customWidth="1"/>
    <col min="5891" max="5891" width="10.125" style="304" customWidth="1"/>
    <col min="5892" max="5892" width="14.25" style="304" customWidth="1"/>
    <col min="5893" max="6142" width="8.75" style="304" customWidth="1"/>
    <col min="6143" max="6144" width="8.75" style="304"/>
    <col min="6145" max="6145" width="9.375" style="304" customWidth="1"/>
    <col min="6146" max="6146" width="12.125" style="304" customWidth="1"/>
    <col min="6147" max="6147" width="10.125" style="304" customWidth="1"/>
    <col min="6148" max="6148" width="14.25" style="304" customWidth="1"/>
    <col min="6149" max="6398" width="8.75" style="304" customWidth="1"/>
    <col min="6399" max="6400" width="8.75" style="304"/>
    <col min="6401" max="6401" width="9.375" style="304" customWidth="1"/>
    <col min="6402" max="6402" width="12.125" style="304" customWidth="1"/>
    <col min="6403" max="6403" width="10.125" style="304" customWidth="1"/>
    <col min="6404" max="6404" width="14.25" style="304" customWidth="1"/>
    <col min="6405" max="6654" width="8.75" style="304" customWidth="1"/>
    <col min="6655" max="6656" width="8.75" style="304"/>
    <col min="6657" max="6657" width="9.375" style="304" customWidth="1"/>
    <col min="6658" max="6658" width="12.125" style="304" customWidth="1"/>
    <col min="6659" max="6659" width="10.125" style="304" customWidth="1"/>
    <col min="6660" max="6660" width="14.25" style="304" customWidth="1"/>
    <col min="6661" max="6910" width="8.75" style="304" customWidth="1"/>
    <col min="6911" max="6912" width="8.75" style="304"/>
    <col min="6913" max="6913" width="9.375" style="304" customWidth="1"/>
    <col min="6914" max="6914" width="12.125" style="304" customWidth="1"/>
    <col min="6915" max="6915" width="10.125" style="304" customWidth="1"/>
    <col min="6916" max="6916" width="14.25" style="304" customWidth="1"/>
    <col min="6917" max="7166" width="8.75" style="304" customWidth="1"/>
    <col min="7167" max="7168" width="8.75" style="304"/>
    <col min="7169" max="7169" width="9.375" style="304" customWidth="1"/>
    <col min="7170" max="7170" width="12.125" style="304" customWidth="1"/>
    <col min="7171" max="7171" width="10.125" style="304" customWidth="1"/>
    <col min="7172" max="7172" width="14.25" style="304" customWidth="1"/>
    <col min="7173" max="7422" width="8.75" style="304" customWidth="1"/>
    <col min="7423" max="7424" width="8.75" style="304"/>
    <col min="7425" max="7425" width="9.375" style="304" customWidth="1"/>
    <col min="7426" max="7426" width="12.125" style="304" customWidth="1"/>
    <col min="7427" max="7427" width="10.125" style="304" customWidth="1"/>
    <col min="7428" max="7428" width="14.25" style="304" customWidth="1"/>
    <col min="7429" max="7678" width="8.75" style="304" customWidth="1"/>
    <col min="7679" max="7680" width="8.75" style="304"/>
    <col min="7681" max="7681" width="9.375" style="304" customWidth="1"/>
    <col min="7682" max="7682" width="12.125" style="304" customWidth="1"/>
    <col min="7683" max="7683" width="10.125" style="304" customWidth="1"/>
    <col min="7684" max="7684" width="14.25" style="304" customWidth="1"/>
    <col min="7685" max="7934" width="8.75" style="304" customWidth="1"/>
    <col min="7935" max="7936" width="8.75" style="304"/>
    <col min="7937" max="7937" width="9.375" style="304" customWidth="1"/>
    <col min="7938" max="7938" width="12.125" style="304" customWidth="1"/>
    <col min="7939" max="7939" width="10.125" style="304" customWidth="1"/>
    <col min="7940" max="7940" width="14.25" style="304" customWidth="1"/>
    <col min="7941" max="8190" width="8.75" style="304" customWidth="1"/>
    <col min="8191" max="8192" width="8.75" style="304"/>
    <col min="8193" max="8193" width="9.375" style="304" customWidth="1"/>
    <col min="8194" max="8194" width="12.125" style="304" customWidth="1"/>
    <col min="8195" max="8195" width="10.125" style="304" customWidth="1"/>
    <col min="8196" max="8196" width="14.25" style="304" customWidth="1"/>
    <col min="8197" max="8446" width="8.75" style="304" customWidth="1"/>
    <col min="8447" max="8448" width="8.75" style="304"/>
    <col min="8449" max="8449" width="9.375" style="304" customWidth="1"/>
    <col min="8450" max="8450" width="12.125" style="304" customWidth="1"/>
    <col min="8451" max="8451" width="10.125" style="304" customWidth="1"/>
    <col min="8452" max="8452" width="14.25" style="304" customWidth="1"/>
    <col min="8453" max="8702" width="8.75" style="304" customWidth="1"/>
    <col min="8703" max="8704" width="8.75" style="304"/>
    <col min="8705" max="8705" width="9.375" style="304" customWidth="1"/>
    <col min="8706" max="8706" width="12.125" style="304" customWidth="1"/>
    <col min="8707" max="8707" width="10.125" style="304" customWidth="1"/>
    <col min="8708" max="8708" width="14.25" style="304" customWidth="1"/>
    <col min="8709" max="8958" width="8.75" style="304" customWidth="1"/>
    <col min="8959" max="8960" width="8.75" style="304"/>
    <col min="8961" max="8961" width="9.375" style="304" customWidth="1"/>
    <col min="8962" max="8962" width="12.125" style="304" customWidth="1"/>
    <col min="8963" max="8963" width="10.125" style="304" customWidth="1"/>
    <col min="8964" max="8964" width="14.25" style="304" customWidth="1"/>
    <col min="8965" max="9214" width="8.75" style="304" customWidth="1"/>
    <col min="9215" max="9216" width="8.75" style="304"/>
    <col min="9217" max="9217" width="9.375" style="304" customWidth="1"/>
    <col min="9218" max="9218" width="12.125" style="304" customWidth="1"/>
    <col min="9219" max="9219" width="10.125" style="304" customWidth="1"/>
    <col min="9220" max="9220" width="14.25" style="304" customWidth="1"/>
    <col min="9221" max="9470" width="8.75" style="304" customWidth="1"/>
    <col min="9471" max="9472" width="8.75" style="304"/>
    <col min="9473" max="9473" width="9.375" style="304" customWidth="1"/>
    <col min="9474" max="9474" width="12.125" style="304" customWidth="1"/>
    <col min="9475" max="9475" width="10.125" style="304" customWidth="1"/>
    <col min="9476" max="9476" width="14.25" style="304" customWidth="1"/>
    <col min="9477" max="9726" width="8.75" style="304" customWidth="1"/>
    <col min="9727" max="9728" width="8.75" style="304"/>
    <col min="9729" max="9729" width="9.375" style="304" customWidth="1"/>
    <col min="9730" max="9730" width="12.125" style="304" customWidth="1"/>
    <col min="9731" max="9731" width="10.125" style="304" customWidth="1"/>
    <col min="9732" max="9732" width="14.25" style="304" customWidth="1"/>
    <col min="9733" max="9982" width="8.75" style="304" customWidth="1"/>
    <col min="9983" max="9984" width="8.75" style="304"/>
    <col min="9985" max="9985" width="9.375" style="304" customWidth="1"/>
    <col min="9986" max="9986" width="12.125" style="304" customWidth="1"/>
    <col min="9987" max="9987" width="10.125" style="304" customWidth="1"/>
    <col min="9988" max="9988" width="14.25" style="304" customWidth="1"/>
    <col min="9989" max="10238" width="8.75" style="304" customWidth="1"/>
    <col min="10239" max="10240" width="8.75" style="304"/>
    <col min="10241" max="10241" width="9.375" style="304" customWidth="1"/>
    <col min="10242" max="10242" width="12.125" style="304" customWidth="1"/>
    <col min="10243" max="10243" width="10.125" style="304" customWidth="1"/>
    <col min="10244" max="10244" width="14.25" style="304" customWidth="1"/>
    <col min="10245" max="10494" width="8.75" style="304" customWidth="1"/>
    <col min="10495" max="10496" width="8.75" style="304"/>
    <col min="10497" max="10497" width="9.375" style="304" customWidth="1"/>
    <col min="10498" max="10498" width="12.125" style="304" customWidth="1"/>
    <col min="10499" max="10499" width="10.125" style="304" customWidth="1"/>
    <col min="10500" max="10500" width="14.25" style="304" customWidth="1"/>
    <col min="10501" max="10750" width="8.75" style="304" customWidth="1"/>
    <col min="10751" max="10752" width="8.75" style="304"/>
    <col min="10753" max="10753" width="9.375" style="304" customWidth="1"/>
    <col min="10754" max="10754" width="12.125" style="304" customWidth="1"/>
    <col min="10755" max="10755" width="10.125" style="304" customWidth="1"/>
    <col min="10756" max="10756" width="14.25" style="304" customWidth="1"/>
    <col min="10757" max="11006" width="8.75" style="304" customWidth="1"/>
    <col min="11007" max="11008" width="8.75" style="304"/>
    <col min="11009" max="11009" width="9.375" style="304" customWidth="1"/>
    <col min="11010" max="11010" width="12.125" style="304" customWidth="1"/>
    <col min="11011" max="11011" width="10.125" style="304" customWidth="1"/>
    <col min="11012" max="11012" width="14.25" style="304" customWidth="1"/>
    <col min="11013" max="11262" width="8.75" style="304" customWidth="1"/>
    <col min="11263" max="11264" width="8.75" style="304"/>
    <col min="11265" max="11265" width="9.375" style="304" customWidth="1"/>
    <col min="11266" max="11266" width="12.125" style="304" customWidth="1"/>
    <col min="11267" max="11267" width="10.125" style="304" customWidth="1"/>
    <col min="11268" max="11268" width="14.25" style="304" customWidth="1"/>
    <col min="11269" max="11518" width="8.75" style="304" customWidth="1"/>
    <col min="11519" max="11520" width="8.75" style="304"/>
    <col min="11521" max="11521" width="9.375" style="304" customWidth="1"/>
    <col min="11522" max="11522" width="12.125" style="304" customWidth="1"/>
    <col min="11523" max="11523" width="10.125" style="304" customWidth="1"/>
    <col min="11524" max="11524" width="14.25" style="304" customWidth="1"/>
    <col min="11525" max="11774" width="8.75" style="304" customWidth="1"/>
    <col min="11775" max="11776" width="8.75" style="304"/>
    <col min="11777" max="11777" width="9.375" style="304" customWidth="1"/>
    <col min="11778" max="11778" width="12.125" style="304" customWidth="1"/>
    <col min="11779" max="11779" width="10.125" style="304" customWidth="1"/>
    <col min="11780" max="11780" width="14.25" style="304" customWidth="1"/>
    <col min="11781" max="12030" width="8.75" style="304" customWidth="1"/>
    <col min="12031" max="12032" width="8.75" style="304"/>
    <col min="12033" max="12033" width="9.375" style="304" customWidth="1"/>
    <col min="12034" max="12034" width="12.125" style="304" customWidth="1"/>
    <col min="12035" max="12035" width="10.125" style="304" customWidth="1"/>
    <col min="12036" max="12036" width="14.25" style="304" customWidth="1"/>
    <col min="12037" max="12286" width="8.75" style="304" customWidth="1"/>
    <col min="12287" max="12288" width="8.75" style="304"/>
    <col min="12289" max="12289" width="9.375" style="304" customWidth="1"/>
    <col min="12290" max="12290" width="12.125" style="304" customWidth="1"/>
    <col min="12291" max="12291" width="10.125" style="304" customWidth="1"/>
    <col min="12292" max="12292" width="14.25" style="304" customWidth="1"/>
    <col min="12293" max="12542" width="8.75" style="304" customWidth="1"/>
    <col min="12543" max="12544" width="8.75" style="304"/>
    <col min="12545" max="12545" width="9.375" style="304" customWidth="1"/>
    <col min="12546" max="12546" width="12.125" style="304" customWidth="1"/>
    <col min="12547" max="12547" width="10.125" style="304" customWidth="1"/>
    <col min="12548" max="12548" width="14.25" style="304" customWidth="1"/>
    <col min="12549" max="12798" width="8.75" style="304" customWidth="1"/>
    <col min="12799" max="12800" width="8.75" style="304"/>
    <col min="12801" max="12801" width="9.375" style="304" customWidth="1"/>
    <col min="12802" max="12802" width="12.125" style="304" customWidth="1"/>
    <col min="12803" max="12803" width="10.125" style="304" customWidth="1"/>
    <col min="12804" max="12804" width="14.25" style="304" customWidth="1"/>
    <col min="12805" max="13054" width="8.75" style="304" customWidth="1"/>
    <col min="13055" max="13056" width="8.75" style="304"/>
    <col min="13057" max="13057" width="9.375" style="304" customWidth="1"/>
    <col min="13058" max="13058" width="12.125" style="304" customWidth="1"/>
    <col min="13059" max="13059" width="10.125" style="304" customWidth="1"/>
    <col min="13060" max="13060" width="14.25" style="304" customWidth="1"/>
    <col min="13061" max="13310" width="8.75" style="304" customWidth="1"/>
    <col min="13311" max="13312" width="8.75" style="304"/>
    <col min="13313" max="13313" width="9.375" style="304" customWidth="1"/>
    <col min="13314" max="13314" width="12.125" style="304" customWidth="1"/>
    <col min="13315" max="13315" width="10.125" style="304" customWidth="1"/>
    <col min="13316" max="13316" width="14.25" style="304" customWidth="1"/>
    <col min="13317" max="13566" width="8.75" style="304" customWidth="1"/>
    <col min="13567" max="13568" width="8.75" style="304"/>
    <col min="13569" max="13569" width="9.375" style="304" customWidth="1"/>
    <col min="13570" max="13570" width="12.125" style="304" customWidth="1"/>
    <col min="13571" max="13571" width="10.125" style="304" customWidth="1"/>
    <col min="13572" max="13572" width="14.25" style="304" customWidth="1"/>
    <col min="13573" max="13822" width="8.75" style="304" customWidth="1"/>
    <col min="13823" max="13824" width="8.75" style="304"/>
    <col min="13825" max="13825" width="9.375" style="304" customWidth="1"/>
    <col min="13826" max="13826" width="12.125" style="304" customWidth="1"/>
    <col min="13827" max="13827" width="10.125" style="304" customWidth="1"/>
    <col min="13828" max="13828" width="14.25" style="304" customWidth="1"/>
    <col min="13829" max="14078" width="8.75" style="304" customWidth="1"/>
    <col min="14079" max="14080" width="8.75" style="304"/>
    <col min="14081" max="14081" width="9.375" style="304" customWidth="1"/>
    <col min="14082" max="14082" width="12.125" style="304" customWidth="1"/>
    <col min="14083" max="14083" width="10.125" style="304" customWidth="1"/>
    <col min="14084" max="14084" width="14.25" style="304" customWidth="1"/>
    <col min="14085" max="14334" width="8.75" style="304" customWidth="1"/>
    <col min="14335" max="14336" width="8.75" style="304"/>
    <col min="14337" max="14337" width="9.375" style="304" customWidth="1"/>
    <col min="14338" max="14338" width="12.125" style="304" customWidth="1"/>
    <col min="14339" max="14339" width="10.125" style="304" customWidth="1"/>
    <col min="14340" max="14340" width="14.25" style="304" customWidth="1"/>
    <col min="14341" max="14590" width="8.75" style="304" customWidth="1"/>
    <col min="14591" max="14592" width="8.75" style="304"/>
    <col min="14593" max="14593" width="9.375" style="304" customWidth="1"/>
    <col min="14594" max="14594" width="12.125" style="304" customWidth="1"/>
    <col min="14595" max="14595" width="10.125" style="304" customWidth="1"/>
    <col min="14596" max="14596" width="14.25" style="304" customWidth="1"/>
    <col min="14597" max="14846" width="8.75" style="304" customWidth="1"/>
    <col min="14847" max="14848" width="8.75" style="304"/>
    <col min="14849" max="14849" width="9.375" style="304" customWidth="1"/>
    <col min="14850" max="14850" width="12.125" style="304" customWidth="1"/>
    <col min="14851" max="14851" width="10.125" style="304" customWidth="1"/>
    <col min="14852" max="14852" width="14.25" style="304" customWidth="1"/>
    <col min="14853" max="15102" width="8.75" style="304" customWidth="1"/>
    <col min="15103" max="15104" width="8.75" style="304"/>
    <col min="15105" max="15105" width="9.375" style="304" customWidth="1"/>
    <col min="15106" max="15106" width="12.125" style="304" customWidth="1"/>
    <col min="15107" max="15107" width="10.125" style="304" customWidth="1"/>
    <col min="15108" max="15108" width="14.25" style="304" customWidth="1"/>
    <col min="15109" max="15358" width="8.75" style="304" customWidth="1"/>
    <col min="15359" max="15360" width="8.75" style="304"/>
    <col min="15361" max="15361" width="9.375" style="304" customWidth="1"/>
    <col min="15362" max="15362" width="12.125" style="304" customWidth="1"/>
    <col min="15363" max="15363" width="10.125" style="304" customWidth="1"/>
    <col min="15364" max="15364" width="14.25" style="304" customWidth="1"/>
    <col min="15365" max="15614" width="8.75" style="304" customWidth="1"/>
    <col min="15615" max="15616" width="8.75" style="304"/>
    <col min="15617" max="15617" width="9.375" style="304" customWidth="1"/>
    <col min="15618" max="15618" width="12.125" style="304" customWidth="1"/>
    <col min="15619" max="15619" width="10.125" style="304" customWidth="1"/>
    <col min="15620" max="15620" width="14.25" style="304" customWidth="1"/>
    <col min="15621" max="15870" width="8.75" style="304" customWidth="1"/>
    <col min="15871" max="15872" width="8.75" style="304"/>
    <col min="15873" max="15873" width="9.375" style="304" customWidth="1"/>
    <col min="15874" max="15874" width="12.125" style="304" customWidth="1"/>
    <col min="15875" max="15875" width="10.125" style="304" customWidth="1"/>
    <col min="15876" max="15876" width="14.25" style="304" customWidth="1"/>
    <col min="15877" max="16126" width="8.75" style="304" customWidth="1"/>
    <col min="16127" max="16128" width="8.75" style="304"/>
    <col min="16129" max="16129" width="9.375" style="304" customWidth="1"/>
    <col min="16130" max="16130" width="12.125" style="304" customWidth="1"/>
    <col min="16131" max="16131" width="10.125" style="304" customWidth="1"/>
    <col min="16132" max="16132" width="14.25" style="304" customWidth="1"/>
    <col min="16133" max="16382" width="8.75" style="304" customWidth="1"/>
    <col min="16383" max="16384" width="8.75" style="304"/>
  </cols>
  <sheetData>
    <row r="1" spans="1:13" ht="24" customHeight="1">
      <c r="A1" s="29" t="s">
        <v>365</v>
      </c>
      <c r="B1" s="27"/>
      <c r="C1" s="27"/>
      <c r="D1" s="27"/>
      <c r="E1" s="27"/>
      <c r="F1" s="304"/>
      <c r="G1" s="304"/>
      <c r="H1" s="304"/>
    </row>
    <row r="2" spans="1:13" ht="15" customHeight="1">
      <c r="A2" s="304"/>
      <c r="B2" s="304"/>
      <c r="C2" s="304"/>
      <c r="D2" s="304"/>
      <c r="E2" s="304"/>
      <c r="F2" s="304"/>
      <c r="G2" s="304"/>
      <c r="H2" s="509" t="s">
        <v>201</v>
      </c>
      <c r="I2" s="509"/>
      <c r="J2" s="509"/>
    </row>
    <row r="3" spans="1:13" ht="36" customHeight="1">
      <c r="A3" s="470" t="s">
        <v>192</v>
      </c>
      <c r="B3" s="471"/>
      <c r="C3" s="471"/>
      <c r="D3" s="472"/>
      <c r="E3" s="510" t="s">
        <v>202</v>
      </c>
      <c r="F3" s="444"/>
      <c r="G3" s="445"/>
      <c r="H3" s="511" t="s">
        <v>203</v>
      </c>
      <c r="I3" s="512"/>
      <c r="J3" s="513"/>
    </row>
    <row r="4" spans="1:13" ht="20.100000000000001" customHeight="1">
      <c r="A4" s="473"/>
      <c r="B4" s="474"/>
      <c r="C4" s="474"/>
      <c r="D4" s="475"/>
      <c r="E4" s="443" t="s">
        <v>204</v>
      </c>
      <c r="F4" s="444"/>
      <c r="G4" s="445"/>
      <c r="H4" s="514" t="s">
        <v>204</v>
      </c>
      <c r="I4" s="515"/>
      <c r="J4" s="516"/>
    </row>
    <row r="5" spans="1:13" ht="18.75" customHeight="1">
      <c r="A5" s="158" t="s">
        <v>194</v>
      </c>
      <c r="B5" s="159"/>
      <c r="C5" s="159"/>
      <c r="D5" s="166"/>
      <c r="E5" s="490">
        <v>17494</v>
      </c>
      <c r="F5" s="491"/>
      <c r="G5" s="492"/>
      <c r="H5" s="517">
        <v>2942</v>
      </c>
      <c r="I5" s="518"/>
      <c r="J5" s="519"/>
      <c r="K5" s="356"/>
    </row>
    <row r="6" spans="1:13" ht="15.75" customHeight="1">
      <c r="A6" s="495" t="s">
        <v>195</v>
      </c>
      <c r="B6" s="496"/>
      <c r="C6" s="496"/>
      <c r="D6" s="497"/>
      <c r="E6" s="490">
        <v>48971</v>
      </c>
      <c r="F6" s="491"/>
      <c r="G6" s="492"/>
      <c r="H6" s="517">
        <v>8706</v>
      </c>
      <c r="I6" s="518"/>
      <c r="J6" s="519"/>
      <c r="K6" s="356"/>
    </row>
    <row r="7" spans="1:13" ht="15" customHeight="1">
      <c r="A7" s="60" t="s">
        <v>55</v>
      </c>
      <c r="B7" s="31"/>
      <c r="C7" s="31"/>
      <c r="D7" s="124"/>
      <c r="E7" s="500">
        <f>表５産業分類別年間商品販売額!E7/表２産業分類別事業所数!C7</f>
        <v>28729.333333333332</v>
      </c>
      <c r="F7" s="501"/>
      <c r="G7" s="502"/>
      <c r="H7" s="500">
        <f>表５産業分類別年間商品販売額!E7/表４産業分類別従業者数!E7</f>
        <v>3747.304347826087</v>
      </c>
      <c r="I7" s="501" t="s">
        <v>205</v>
      </c>
      <c r="J7" s="502" t="s">
        <v>206</v>
      </c>
      <c r="M7" s="354"/>
    </row>
    <row r="8" spans="1:13" ht="15" customHeight="1">
      <c r="A8" s="60" t="s">
        <v>56</v>
      </c>
      <c r="B8" s="139"/>
      <c r="C8" s="139"/>
      <c r="D8" s="167"/>
      <c r="E8" s="479">
        <f>表５産業分類別年間商品販売額!E8/表２産業分類別事業所数!C8</f>
        <v>68102.52</v>
      </c>
      <c r="F8" s="480"/>
      <c r="G8" s="481"/>
      <c r="H8" s="479">
        <f>表５産業分類別年間商品販売額!E8/表４産業分類別従業者数!E8</f>
        <v>11275.251655629139</v>
      </c>
      <c r="I8" s="480" t="s">
        <v>205</v>
      </c>
      <c r="J8" s="481" t="s">
        <v>205</v>
      </c>
    </row>
    <row r="9" spans="1:13" ht="15" customHeight="1">
      <c r="A9" s="60" t="s">
        <v>57</v>
      </c>
      <c r="B9" s="139"/>
      <c r="C9" s="139"/>
      <c r="D9" s="167"/>
      <c r="E9" s="479">
        <f>表５産業分類別年間商品販売額!E9/表２産業分類別事業所数!C9</f>
        <v>9793.2307692307695</v>
      </c>
      <c r="F9" s="480"/>
      <c r="G9" s="481"/>
      <c r="H9" s="479">
        <f>表５産業分類別年間商品販売額!E9/表４産業分類別従業者数!E9</f>
        <v>3031.2380952380954</v>
      </c>
      <c r="I9" s="480" t="s">
        <v>205</v>
      </c>
      <c r="J9" s="481" t="s">
        <v>205</v>
      </c>
    </row>
    <row r="10" spans="1:13" ht="15" customHeight="1">
      <c r="A10" s="60" t="s">
        <v>207</v>
      </c>
      <c r="B10" s="139"/>
      <c r="C10" s="139"/>
      <c r="D10" s="167"/>
      <c r="E10" s="479">
        <f>表５産業分類別年間商品販売額!E10/表２産業分類別事業所数!C10</f>
        <v>33324.583333333336</v>
      </c>
      <c r="F10" s="480"/>
      <c r="G10" s="481"/>
      <c r="H10" s="479">
        <f>表５産業分類別年間商品販売額!E10/表４産業分類別従業者数!E10</f>
        <v>5403.9864864864867</v>
      </c>
      <c r="I10" s="480" t="s">
        <v>205</v>
      </c>
      <c r="J10" s="481" t="s">
        <v>205</v>
      </c>
    </row>
    <row r="11" spans="1:13" ht="15" customHeight="1">
      <c r="A11" s="60" t="s">
        <v>59</v>
      </c>
      <c r="B11" s="139"/>
      <c r="C11" s="139"/>
      <c r="D11" s="167"/>
      <c r="E11" s="479">
        <f>表５産業分類別年間商品販売額!E11/表２産業分類別事業所数!C11</f>
        <v>79512.5</v>
      </c>
      <c r="F11" s="480"/>
      <c r="G11" s="481"/>
      <c r="H11" s="479">
        <f>表５産業分類別年間商品販売額!E11/表４産業分類別従業者数!E11</f>
        <v>18708.823529411766</v>
      </c>
      <c r="I11" s="480" t="s">
        <v>205</v>
      </c>
      <c r="J11" s="481" t="s">
        <v>205</v>
      </c>
      <c r="L11" s="160"/>
    </row>
    <row r="12" spans="1:13" ht="15" customHeight="1">
      <c r="A12" s="60" t="s">
        <v>60</v>
      </c>
      <c r="B12" s="139"/>
      <c r="C12" s="139"/>
      <c r="D12" s="167"/>
      <c r="E12" s="479" t="s">
        <v>208</v>
      </c>
      <c r="F12" s="480"/>
      <c r="G12" s="481"/>
      <c r="H12" s="479" t="s">
        <v>208</v>
      </c>
      <c r="I12" s="480">
        <v>7445</v>
      </c>
      <c r="J12" s="481" t="s">
        <v>206</v>
      </c>
    </row>
    <row r="13" spans="1:13" ht="15" customHeight="1">
      <c r="A13" s="60" t="s">
        <v>61</v>
      </c>
      <c r="B13" s="139"/>
      <c r="C13" s="139"/>
      <c r="D13" s="167"/>
      <c r="E13" s="458" t="s">
        <v>208</v>
      </c>
      <c r="F13" s="520"/>
      <c r="G13" s="459"/>
      <c r="H13" s="479" t="s">
        <v>208</v>
      </c>
      <c r="I13" s="480" t="s">
        <v>205</v>
      </c>
      <c r="J13" s="481" t="s">
        <v>206</v>
      </c>
    </row>
    <row r="14" spans="1:13" ht="15" customHeight="1">
      <c r="A14" s="60" t="s">
        <v>62</v>
      </c>
      <c r="B14" s="139"/>
      <c r="C14" s="139"/>
      <c r="D14" s="167"/>
      <c r="E14" s="479" t="s">
        <v>377</v>
      </c>
      <c r="F14" s="480">
        <v>39766</v>
      </c>
      <c r="G14" s="481" t="s">
        <v>206</v>
      </c>
      <c r="H14" s="479" t="s">
        <v>377</v>
      </c>
      <c r="I14" s="480" t="s">
        <v>205</v>
      </c>
      <c r="J14" s="481" t="s">
        <v>205</v>
      </c>
    </row>
    <row r="15" spans="1:13" ht="15" customHeight="1">
      <c r="A15" s="64" t="s">
        <v>209</v>
      </c>
      <c r="B15" s="139"/>
      <c r="C15" s="139"/>
      <c r="D15" s="167"/>
      <c r="E15" s="479">
        <f>表５産業分類別年間商品販売額!E15/表２産業分類別事業所数!C15</f>
        <v>34053</v>
      </c>
      <c r="F15" s="480">
        <v>30688</v>
      </c>
      <c r="G15" s="481">
        <v>-15.4</v>
      </c>
      <c r="H15" s="479">
        <f>表５産業分類別年間商品販売額!E15/表４産業分類別従業者数!E15</f>
        <v>6384.9375</v>
      </c>
      <c r="I15" s="480" t="s">
        <v>205</v>
      </c>
      <c r="J15" s="481" t="s">
        <v>205</v>
      </c>
    </row>
    <row r="16" spans="1:13" ht="15" customHeight="1">
      <c r="A16" s="60" t="s">
        <v>64</v>
      </c>
      <c r="B16" s="139"/>
      <c r="C16" s="139"/>
      <c r="D16" s="167"/>
      <c r="E16" s="479">
        <f>表５産業分類別年間商品販売額!E16/表２産業分類別事業所数!C16</f>
        <v>17912.599999999999</v>
      </c>
      <c r="F16" s="480">
        <v>30106</v>
      </c>
      <c r="G16" s="481">
        <v>32.799999999999997</v>
      </c>
      <c r="H16" s="479">
        <f>表５産業分類別年間商品販売額!E16/表４産業分類別従業者数!E16</f>
        <v>4071.0454545454545</v>
      </c>
      <c r="I16" s="480" t="s">
        <v>205</v>
      </c>
      <c r="J16" s="481" t="s">
        <v>205</v>
      </c>
    </row>
    <row r="17" spans="1:11" ht="15" customHeight="1">
      <c r="A17" s="60" t="s">
        <v>65</v>
      </c>
      <c r="B17" s="139"/>
      <c r="C17" s="139"/>
      <c r="D17" s="167"/>
      <c r="E17" s="479">
        <f>表５産業分類別年間商品販売額!E17/表２産業分類別事業所数!C17</f>
        <v>53381.833333333336</v>
      </c>
      <c r="F17" s="480">
        <v>65527</v>
      </c>
      <c r="G17" s="481">
        <v>-9</v>
      </c>
      <c r="H17" s="479">
        <f>表５産業分類別年間商品販売額!E17/表４産業分類別従業者数!E17</f>
        <v>4511.140845070423</v>
      </c>
      <c r="I17" s="480" t="s">
        <v>205</v>
      </c>
      <c r="J17" s="481" t="s">
        <v>205</v>
      </c>
    </row>
    <row r="18" spans="1:11" ht="15" customHeight="1">
      <c r="A18" s="60" t="s">
        <v>210</v>
      </c>
      <c r="B18" s="139"/>
      <c r="C18" s="139"/>
      <c r="D18" s="167"/>
      <c r="E18" s="479">
        <f>表５産業分類別年間商品販売額!E18/表２産業分類別事業所数!C18</f>
        <v>52172.25</v>
      </c>
      <c r="F18" s="480">
        <v>40800</v>
      </c>
      <c r="G18" s="481" t="s">
        <v>206</v>
      </c>
      <c r="H18" s="479">
        <f>表５産業分類別年間商品販売額!E18/表４産業分類別従業者数!E18</f>
        <v>13043.0625</v>
      </c>
      <c r="I18" s="480" t="s">
        <v>205</v>
      </c>
      <c r="J18" s="481" t="s">
        <v>205</v>
      </c>
    </row>
    <row r="19" spans="1:11" ht="15" customHeight="1">
      <c r="A19" s="60" t="s">
        <v>211</v>
      </c>
      <c r="B19" s="139"/>
      <c r="C19" s="139"/>
      <c r="D19" s="167"/>
      <c r="E19" s="479">
        <f>表５産業分類別年間商品販売額!E19/表２産業分類別事業所数!C19</f>
        <v>2917.6666666666665</v>
      </c>
      <c r="F19" s="480">
        <v>5117</v>
      </c>
      <c r="G19" s="481" t="s">
        <v>206</v>
      </c>
      <c r="H19" s="479">
        <f>表５産業分類別年間商品販売額!E19/表４産業分類別従業者数!E19</f>
        <v>1458.8333333333333</v>
      </c>
      <c r="I19" s="480" t="s">
        <v>205</v>
      </c>
      <c r="J19" s="481" t="s">
        <v>205</v>
      </c>
    </row>
    <row r="20" spans="1:11" ht="15" customHeight="1">
      <c r="A20" s="60" t="s">
        <v>212</v>
      </c>
      <c r="B20" s="139"/>
      <c r="C20" s="139"/>
      <c r="D20" s="167"/>
      <c r="E20" s="479">
        <f>表５産業分類別年間商品販売額!E20/表２産業分類別事業所数!C20</f>
        <v>67050</v>
      </c>
      <c r="F20" s="480">
        <v>54954</v>
      </c>
      <c r="G20" s="481">
        <v>2.7</v>
      </c>
      <c r="H20" s="479">
        <f>表５産業分類別年間商品販売額!E20/表４産業分類別従業者数!E20</f>
        <v>11447.560975609756</v>
      </c>
      <c r="I20" s="480" t="s">
        <v>205</v>
      </c>
      <c r="J20" s="481" t="s">
        <v>205</v>
      </c>
    </row>
    <row r="21" spans="1:11" ht="15" customHeight="1">
      <c r="A21" s="60" t="s">
        <v>213</v>
      </c>
      <c r="B21" s="139"/>
      <c r="C21" s="139"/>
      <c r="D21" s="168"/>
      <c r="E21" s="479">
        <f>表５産業分類別年間商品販売額!E21/表２産業分類別事業所数!C21</f>
        <v>11877.818181818182</v>
      </c>
      <c r="F21" s="480">
        <v>49436</v>
      </c>
      <c r="G21" s="481">
        <v>-30.9</v>
      </c>
      <c r="H21" s="479">
        <f>表５産業分類別年間商品販売額!E21/表４産業分類別従業者数!E21</f>
        <v>2177.6</v>
      </c>
      <c r="I21" s="480" t="s">
        <v>205</v>
      </c>
      <c r="J21" s="481" t="s">
        <v>205</v>
      </c>
    </row>
    <row r="22" spans="1:11" ht="15.75" customHeight="1">
      <c r="A22" s="495" t="s">
        <v>196</v>
      </c>
      <c r="B22" s="496"/>
      <c r="C22" s="496"/>
      <c r="D22" s="161"/>
      <c r="E22" s="490">
        <v>11606</v>
      </c>
      <c r="F22" s="491"/>
      <c r="G22" s="492"/>
      <c r="H22" s="490">
        <v>1933</v>
      </c>
      <c r="I22" s="491">
        <v>1640</v>
      </c>
      <c r="J22" s="492">
        <v>18</v>
      </c>
      <c r="K22" s="357"/>
    </row>
    <row r="23" spans="1:11" ht="15" customHeight="1">
      <c r="A23" s="162" t="s">
        <v>214</v>
      </c>
      <c r="B23" s="139"/>
      <c r="C23" s="139"/>
      <c r="D23" s="167"/>
      <c r="E23" s="500" t="s">
        <v>208</v>
      </c>
      <c r="F23" s="501" t="s">
        <v>205</v>
      </c>
      <c r="G23" s="502" t="s">
        <v>206</v>
      </c>
      <c r="H23" s="500" t="s">
        <v>208</v>
      </c>
      <c r="I23" s="501" t="s">
        <v>205</v>
      </c>
      <c r="J23" s="502" t="s">
        <v>206</v>
      </c>
    </row>
    <row r="24" spans="1:11" ht="15" customHeight="1">
      <c r="A24" s="70" t="s">
        <v>215</v>
      </c>
      <c r="B24" s="139"/>
      <c r="C24" s="169"/>
      <c r="D24" s="170"/>
      <c r="E24" s="479" t="s">
        <v>208</v>
      </c>
      <c r="F24" s="480" t="s">
        <v>205</v>
      </c>
      <c r="G24" s="481" t="s">
        <v>206</v>
      </c>
      <c r="H24" s="479" t="s">
        <v>208</v>
      </c>
      <c r="I24" s="480" t="s">
        <v>205</v>
      </c>
      <c r="J24" s="481" t="s">
        <v>206</v>
      </c>
    </row>
    <row r="25" spans="1:11" ht="15" customHeight="1">
      <c r="A25" s="60" t="s">
        <v>216</v>
      </c>
      <c r="B25" s="139"/>
      <c r="C25" s="139"/>
      <c r="D25" s="167"/>
      <c r="E25" s="479">
        <f>表５産業分類別年間商品販売額!E25/表２産業分類別事業所数!C25</f>
        <v>1176.6666666666667</v>
      </c>
      <c r="F25" s="480">
        <v>3785</v>
      </c>
      <c r="G25" s="481">
        <v>70</v>
      </c>
      <c r="H25" s="479">
        <f>表５産業分類別年間商品販売額!E25/表４産業分類別従業者数!E25</f>
        <v>486.89655172413791</v>
      </c>
      <c r="I25" s="480" t="s">
        <v>205</v>
      </c>
      <c r="J25" s="481" t="s">
        <v>205</v>
      </c>
    </row>
    <row r="26" spans="1:11" ht="15" customHeight="1">
      <c r="A26" s="71" t="s">
        <v>217</v>
      </c>
      <c r="B26" s="139"/>
      <c r="C26" s="139"/>
      <c r="D26" s="167"/>
      <c r="E26" s="479">
        <f>表５産業分類別年間商品販売額!E26/表２産業分類別事業所数!C26</f>
        <v>5710.7777777777774</v>
      </c>
      <c r="F26" s="480">
        <v>7850</v>
      </c>
      <c r="G26" s="481">
        <v>38.1</v>
      </c>
      <c r="H26" s="479">
        <f>表５産業分類別年間商品販売額!E26/表４産業分類別従業者数!E26</f>
        <v>1427.6944444444443</v>
      </c>
      <c r="I26" s="480" t="s">
        <v>205</v>
      </c>
      <c r="J26" s="481" t="s">
        <v>205</v>
      </c>
    </row>
    <row r="27" spans="1:11" ht="15" customHeight="1">
      <c r="A27" s="71" t="s">
        <v>218</v>
      </c>
      <c r="B27" s="139"/>
      <c r="C27" s="139"/>
      <c r="D27" s="167"/>
      <c r="E27" s="479">
        <f>表５産業分類別年間商品販売額!E27/表２産業分類別事業所数!C27</f>
        <v>10772.137931034482</v>
      </c>
      <c r="F27" s="480">
        <v>6182</v>
      </c>
      <c r="G27" s="481">
        <v>28.5</v>
      </c>
      <c r="H27" s="479">
        <f>表５産業分類別年間商品販売額!E27/表４産業分類別従業者数!E27</f>
        <v>1837.6</v>
      </c>
      <c r="I27" s="480" t="s">
        <v>205</v>
      </c>
      <c r="J27" s="481" t="s">
        <v>205</v>
      </c>
    </row>
    <row r="28" spans="1:11" ht="15" customHeight="1">
      <c r="A28" s="71" t="s">
        <v>219</v>
      </c>
      <c r="B28" s="139"/>
      <c r="C28" s="139"/>
      <c r="D28" s="167"/>
      <c r="E28" s="479">
        <f>表５産業分類別年間商品販売額!E28/表２産業分類別事業所数!C28</f>
        <v>4576.2857142857147</v>
      </c>
      <c r="F28" s="480">
        <v>3595</v>
      </c>
      <c r="G28" s="481" t="s">
        <v>206</v>
      </c>
      <c r="H28" s="479">
        <f>表５産業分類別年間商品販売額!E28/表４産業分類別従業者数!E28</f>
        <v>1525.4285714285713</v>
      </c>
      <c r="I28" s="480" t="s">
        <v>205</v>
      </c>
      <c r="J28" s="481" t="s">
        <v>205</v>
      </c>
    </row>
    <row r="29" spans="1:11" ht="15" customHeight="1">
      <c r="A29" s="71" t="s">
        <v>220</v>
      </c>
      <c r="B29" s="139"/>
      <c r="C29" s="139"/>
      <c r="D29" s="167"/>
      <c r="E29" s="479">
        <f>表５産業分類別年間商品販売額!E29/表２産業分類別事業所数!C29</f>
        <v>2912.6666666666665</v>
      </c>
      <c r="F29" s="480">
        <v>2458</v>
      </c>
      <c r="G29" s="481">
        <v>-65.8</v>
      </c>
      <c r="H29" s="479">
        <f>表５産業分類別年間商品販売額!E29/表４産業分類別従業者数!E29</f>
        <v>708.48648648648646</v>
      </c>
      <c r="I29" s="480" t="s">
        <v>205</v>
      </c>
      <c r="J29" s="481" t="s">
        <v>205</v>
      </c>
    </row>
    <row r="30" spans="1:11" ht="15" customHeight="1">
      <c r="A30" s="71" t="s">
        <v>77</v>
      </c>
      <c r="B30" s="139"/>
      <c r="C30" s="139"/>
      <c r="D30" s="167"/>
      <c r="E30" s="479">
        <f>表５産業分類別年間商品販売額!E30/表２産業分類別事業所数!C30</f>
        <v>40102.73684210526</v>
      </c>
      <c r="F30" s="480">
        <v>36977</v>
      </c>
      <c r="G30" s="481">
        <v>17.8</v>
      </c>
      <c r="H30" s="479">
        <f>表５産業分類別年間商品販売額!E30/表４産業分類別従業者数!E30</f>
        <v>2064.9105691056911</v>
      </c>
      <c r="I30" s="480" t="s">
        <v>205</v>
      </c>
      <c r="J30" s="481" t="s">
        <v>205</v>
      </c>
    </row>
    <row r="31" spans="1:11" ht="15" customHeight="1">
      <c r="A31" s="71" t="s">
        <v>78</v>
      </c>
      <c r="B31" s="31"/>
      <c r="C31" s="31"/>
      <c r="D31" s="171"/>
      <c r="E31" s="479">
        <f>表５産業分類別年間商品販売額!E31/表２産業分類別事業所数!C31</f>
        <v>2365.3076923076924</v>
      </c>
      <c r="F31" s="480">
        <v>3602</v>
      </c>
      <c r="G31" s="481">
        <v>-5.7</v>
      </c>
      <c r="H31" s="479">
        <f>表５産業分類別年間商品販売額!E31/表４産業分類別従業者数!E31</f>
        <v>530.15517241379314</v>
      </c>
      <c r="I31" s="480" t="s">
        <v>205</v>
      </c>
      <c r="J31" s="481" t="s">
        <v>205</v>
      </c>
    </row>
    <row r="32" spans="1:11" ht="15" customHeight="1">
      <c r="A32" s="71" t="s">
        <v>221</v>
      </c>
      <c r="B32" s="306"/>
      <c r="C32" s="306"/>
      <c r="D32" s="358"/>
      <c r="E32" s="479">
        <f>表５産業分類別年間商品販売額!E32/表２産業分類別事業所数!C32</f>
        <v>4720.7142857142853</v>
      </c>
      <c r="F32" s="480">
        <v>8487</v>
      </c>
      <c r="G32" s="481" t="s">
        <v>206</v>
      </c>
      <c r="H32" s="479">
        <f>表５産業分類別年間商品販売額!E32/表４産業分類別従業者数!E32</f>
        <v>1001.3636363636364</v>
      </c>
      <c r="I32" s="480" t="s">
        <v>205</v>
      </c>
      <c r="J32" s="481" t="s">
        <v>205</v>
      </c>
    </row>
    <row r="33" spans="1:10" ht="15" customHeight="1">
      <c r="A33" s="71" t="s">
        <v>80</v>
      </c>
      <c r="B33" s="306"/>
      <c r="C33" s="306"/>
      <c r="D33" s="358"/>
      <c r="E33" s="479">
        <f>表５産業分類別年間商品販売額!E33/表２産業分類別事業所数!C33</f>
        <v>3103.3333333333335</v>
      </c>
      <c r="F33" s="480">
        <v>1714</v>
      </c>
      <c r="G33" s="481">
        <v>-49.3</v>
      </c>
      <c r="H33" s="479">
        <f>表５産業分類別年間商品販売額!E33/表４産業分類別従業者数!E33</f>
        <v>980</v>
      </c>
      <c r="I33" s="480" t="s">
        <v>205</v>
      </c>
      <c r="J33" s="481" t="s">
        <v>205</v>
      </c>
    </row>
    <row r="34" spans="1:10" ht="15" customHeight="1">
      <c r="A34" s="71" t="s">
        <v>81</v>
      </c>
      <c r="B34" s="306"/>
      <c r="C34" s="306"/>
      <c r="D34" s="358"/>
      <c r="E34" s="479">
        <f>表５産業分類別年間商品販売額!E34/表２産業分類別事業所数!C34</f>
        <v>1102.8260869565217</v>
      </c>
      <c r="F34" s="480">
        <v>3821</v>
      </c>
      <c r="G34" s="481">
        <v>26.6</v>
      </c>
      <c r="H34" s="479">
        <f>表５産業分類別年間商品販売額!E34/表４産業分類別従業者数!E34</f>
        <v>507.3</v>
      </c>
      <c r="I34" s="480" t="s">
        <v>205</v>
      </c>
      <c r="J34" s="481" t="s">
        <v>205</v>
      </c>
    </row>
    <row r="35" spans="1:10" ht="15" customHeight="1">
      <c r="A35" s="71" t="s">
        <v>82</v>
      </c>
      <c r="B35" s="306"/>
      <c r="C35" s="306"/>
      <c r="D35" s="358"/>
      <c r="E35" s="479">
        <f>表５産業分類別年間商品販売額!E35/表２産業分類別事業所数!C35</f>
        <v>2069.9714285714285</v>
      </c>
      <c r="F35" s="480">
        <v>1772</v>
      </c>
      <c r="G35" s="481" t="s">
        <v>206</v>
      </c>
      <c r="H35" s="479">
        <f>表５産業分類別年間商品販売額!E35/表４産業分類別従業者数!E35</f>
        <v>603.74166666666667</v>
      </c>
      <c r="I35" s="480" t="s">
        <v>205</v>
      </c>
      <c r="J35" s="481" t="s">
        <v>205</v>
      </c>
    </row>
    <row r="36" spans="1:10" ht="15" customHeight="1">
      <c r="A36" s="71" t="s">
        <v>222</v>
      </c>
      <c r="B36" s="306"/>
      <c r="C36" s="306"/>
      <c r="D36" s="358"/>
      <c r="E36" s="479">
        <f>表５産業分類別年間商品販売額!E36/表２産業分類別事業所数!C36</f>
        <v>10916.066666666668</v>
      </c>
      <c r="F36" s="480">
        <v>3169</v>
      </c>
      <c r="G36" s="481">
        <v>24.4</v>
      </c>
      <c r="H36" s="479">
        <f>表５産業分類別年間商品販売額!E36/表４産業分類別従業者数!E36</f>
        <v>1056.3935483870969</v>
      </c>
      <c r="I36" s="480" t="s">
        <v>205</v>
      </c>
      <c r="J36" s="481" t="s">
        <v>205</v>
      </c>
    </row>
    <row r="37" spans="1:10" ht="15" customHeight="1">
      <c r="A37" s="71" t="s">
        <v>223</v>
      </c>
      <c r="B37" s="306"/>
      <c r="C37" s="306"/>
      <c r="D37" s="358"/>
      <c r="E37" s="479">
        <f>表５産業分類別年間商品販売額!E37/表２産業分類別事業所数!C37</f>
        <v>8769.8909090909092</v>
      </c>
      <c r="F37" s="480">
        <v>6964</v>
      </c>
      <c r="G37" s="481">
        <v>8.4</v>
      </c>
      <c r="H37" s="479">
        <f>表５産業分類別年間商品販売額!E37/表４産業分類別従業者数!E37</f>
        <v>1640.6258503401361</v>
      </c>
      <c r="I37" s="480" t="s">
        <v>205</v>
      </c>
      <c r="J37" s="481" t="s">
        <v>205</v>
      </c>
    </row>
    <row r="38" spans="1:10" ht="15" customHeight="1">
      <c r="A38" s="71" t="s">
        <v>224</v>
      </c>
      <c r="B38" s="306"/>
      <c r="C38" s="306"/>
      <c r="D38" s="358"/>
      <c r="E38" s="479">
        <f>表５産業分類別年間商品販売額!E38/表２産業分類別事業所数!C38</f>
        <v>1485.25</v>
      </c>
      <c r="F38" s="480">
        <v>12992</v>
      </c>
      <c r="G38" s="481" t="s">
        <v>206</v>
      </c>
      <c r="H38" s="479">
        <f>表５産業分類別年間商品販売額!E38/表４産業分類別従業者数!E38</f>
        <v>742.625</v>
      </c>
      <c r="I38" s="480" t="s">
        <v>205</v>
      </c>
      <c r="J38" s="481" t="s">
        <v>205</v>
      </c>
    </row>
    <row r="39" spans="1:10" ht="15" customHeight="1">
      <c r="A39" s="71" t="s">
        <v>86</v>
      </c>
      <c r="B39" s="306"/>
      <c r="C39" s="306"/>
      <c r="D39" s="358"/>
      <c r="E39" s="479">
        <f>表５産業分類別年間商品販売額!E39/表２産業分類別事業所数!C39</f>
        <v>16102.7</v>
      </c>
      <c r="F39" s="480">
        <v>588</v>
      </c>
      <c r="G39" s="481" t="s">
        <v>206</v>
      </c>
      <c r="H39" s="479">
        <f>表５産業分類別年間商品販売額!E39/表４産業分類別従業者数!E39</f>
        <v>3286.2653061224491</v>
      </c>
      <c r="I39" s="480" t="s">
        <v>205</v>
      </c>
      <c r="J39" s="481" t="s">
        <v>205</v>
      </c>
    </row>
    <row r="40" spans="1:10" ht="15" customHeight="1">
      <c r="A40" s="71" t="s">
        <v>87</v>
      </c>
      <c r="B40" s="306"/>
      <c r="C40" s="306"/>
      <c r="D40" s="358"/>
      <c r="E40" s="479">
        <f>表５産業分類別年間商品販売額!E40/表２産業分類別事業所数!C40</f>
        <v>3507.9333333333334</v>
      </c>
      <c r="F40" s="480">
        <v>4960</v>
      </c>
      <c r="G40" s="481">
        <v>-20.3</v>
      </c>
      <c r="H40" s="479">
        <f>表５産業分類別年間商品販売額!E40/表４産業分類別従業者数!E40</f>
        <v>1031.7450980392157</v>
      </c>
      <c r="I40" s="480" t="s">
        <v>205</v>
      </c>
      <c r="J40" s="481" t="s">
        <v>205</v>
      </c>
    </row>
    <row r="41" spans="1:10" ht="15" customHeight="1">
      <c r="A41" s="71" t="s">
        <v>88</v>
      </c>
      <c r="B41" s="306"/>
      <c r="C41" s="306"/>
      <c r="D41" s="358"/>
      <c r="E41" s="479" t="s">
        <v>208</v>
      </c>
      <c r="F41" s="480">
        <v>15986</v>
      </c>
      <c r="G41" s="481">
        <v>15.2</v>
      </c>
      <c r="H41" s="479" t="s">
        <v>208</v>
      </c>
      <c r="I41" s="480">
        <v>3419</v>
      </c>
      <c r="J41" s="481">
        <v>40.200000000000003</v>
      </c>
    </row>
    <row r="42" spans="1:10" ht="15" customHeight="1">
      <c r="A42" s="71" t="s">
        <v>225</v>
      </c>
      <c r="B42" s="306"/>
      <c r="C42" s="306"/>
      <c r="D42" s="358"/>
      <c r="E42" s="479">
        <f>表５産業分類別年間商品販売額!E42/表２産業分類別事業所数!C42</f>
        <v>9749.25</v>
      </c>
      <c r="F42" s="480">
        <v>9529</v>
      </c>
      <c r="G42" s="481" t="s">
        <v>206</v>
      </c>
      <c r="H42" s="479">
        <f>表５産業分類別年間商品販売額!E42/表４産業分類別従業者数!E42</f>
        <v>2307.5147928994083</v>
      </c>
      <c r="I42" s="480" t="s">
        <v>205</v>
      </c>
      <c r="J42" s="481" t="s">
        <v>205</v>
      </c>
    </row>
    <row r="43" spans="1:10" ht="15" customHeight="1">
      <c r="A43" s="71" t="s">
        <v>90</v>
      </c>
      <c r="B43" s="306"/>
      <c r="C43" s="306"/>
      <c r="D43" s="358"/>
      <c r="E43" s="479">
        <f>表５産業分類別年間商品販売額!E43/表２産業分類別事業所数!C43</f>
        <v>12731.625</v>
      </c>
      <c r="F43" s="480">
        <v>7908</v>
      </c>
      <c r="G43" s="481">
        <v>36.299999999999997</v>
      </c>
      <c r="H43" s="479">
        <f>表５産業分類別年間商品販売額!E43/表４産業分類別従業者数!E43</f>
        <v>2829.25</v>
      </c>
      <c r="I43" s="480" t="s">
        <v>205</v>
      </c>
      <c r="J43" s="481" t="s">
        <v>205</v>
      </c>
    </row>
    <row r="44" spans="1:10" ht="15" customHeight="1">
      <c r="A44" s="71" t="s">
        <v>226</v>
      </c>
      <c r="B44" s="306"/>
      <c r="C44" s="306"/>
      <c r="D44" s="358"/>
      <c r="E44" s="479">
        <f>表５産業分類別年間商品販売額!E44/表２産業分類別事業所数!C44</f>
        <v>29967.307692307691</v>
      </c>
      <c r="F44" s="480">
        <v>16020</v>
      </c>
      <c r="G44" s="481">
        <v>58</v>
      </c>
      <c r="H44" s="479">
        <f>表５産業分類別年間商品販売額!E44/表４産業分類別従業者数!E44</f>
        <v>4477.8735632183907</v>
      </c>
      <c r="I44" s="480" t="s">
        <v>205</v>
      </c>
      <c r="J44" s="481" t="s">
        <v>205</v>
      </c>
    </row>
    <row r="45" spans="1:10" ht="15" customHeight="1">
      <c r="A45" s="71" t="s">
        <v>227</v>
      </c>
      <c r="B45" s="306"/>
      <c r="C45" s="306"/>
      <c r="D45" s="358"/>
      <c r="E45" s="479">
        <f>表５産業分類別年間商品販売額!E45/表２産業分類別事業所数!C45</f>
        <v>8996.9090909090901</v>
      </c>
      <c r="F45" s="480">
        <v>20726</v>
      </c>
      <c r="G45" s="481">
        <v>44.9</v>
      </c>
      <c r="H45" s="479">
        <f>表５産業分類別年間商品販売額!E45/表４産業分類別従業者数!E45</f>
        <v>549.81111111111113</v>
      </c>
      <c r="I45" s="480" t="s">
        <v>205</v>
      </c>
      <c r="J45" s="481" t="s">
        <v>205</v>
      </c>
    </row>
    <row r="46" spans="1:10" ht="15" customHeight="1">
      <c r="A46" s="76" t="s">
        <v>228</v>
      </c>
      <c r="B46" s="306"/>
      <c r="C46" s="306"/>
      <c r="D46" s="358"/>
      <c r="E46" s="479">
        <f>表５産業分類別年間商品販売額!E46/表２産業分類別事業所数!C46</f>
        <v>10823.266666666666</v>
      </c>
      <c r="F46" s="480">
        <v>14475</v>
      </c>
      <c r="G46" s="481">
        <v>14.9</v>
      </c>
      <c r="H46" s="479">
        <f>表５産業分類別年間商品販売額!E46/表４産業分類別従業者数!E46</f>
        <v>1503.2314814814815</v>
      </c>
      <c r="I46" s="480" t="s">
        <v>205</v>
      </c>
      <c r="J46" s="481" t="s">
        <v>205</v>
      </c>
    </row>
    <row r="47" spans="1:10" ht="15" customHeight="1">
      <c r="A47" s="71" t="s">
        <v>94</v>
      </c>
      <c r="B47" s="306"/>
      <c r="C47" s="306"/>
      <c r="D47" s="358"/>
      <c r="E47" s="479">
        <f>表５産業分類別年間商品販売額!E47/表２産業分類別事業所数!C47</f>
        <v>3719.125</v>
      </c>
      <c r="F47" s="480">
        <v>9133</v>
      </c>
      <c r="G47" s="481">
        <v>69.400000000000006</v>
      </c>
      <c r="H47" s="479">
        <f>表５産業分類別年間商品販売額!E47/表４産業分類別従業者数!E47</f>
        <v>1144.3461538461538</v>
      </c>
      <c r="I47" s="480" t="s">
        <v>205</v>
      </c>
      <c r="J47" s="481" t="s">
        <v>205</v>
      </c>
    </row>
    <row r="48" spans="1:10" ht="15" customHeight="1">
      <c r="A48" s="71" t="s">
        <v>95</v>
      </c>
      <c r="B48" s="306"/>
      <c r="C48" s="306"/>
      <c r="D48" s="358"/>
      <c r="E48" s="479">
        <f>表５産業分類別年間商品販売額!E48/表２産業分類別事業所数!C48</f>
        <v>12745.981818181817</v>
      </c>
      <c r="F48" s="480">
        <v>1232</v>
      </c>
      <c r="G48" s="481">
        <v>-27.6</v>
      </c>
      <c r="H48" s="479">
        <f>表５産業分類別年間商品販売額!E48/表４産業分類別従業者数!E48</f>
        <v>2738.39453125</v>
      </c>
      <c r="I48" s="480" t="s">
        <v>205</v>
      </c>
      <c r="J48" s="481" t="s">
        <v>205</v>
      </c>
    </row>
    <row r="49" spans="1:10" ht="15" customHeight="1">
      <c r="A49" s="71" t="s">
        <v>229</v>
      </c>
      <c r="B49" s="306"/>
      <c r="C49" s="306"/>
      <c r="D49" s="358"/>
      <c r="E49" s="479">
        <f>表５産業分類別年間商品販売額!E49/表２産業分類別事業所数!C49</f>
        <v>3639.3</v>
      </c>
      <c r="F49" s="480">
        <v>3405</v>
      </c>
      <c r="G49" s="481" t="s">
        <v>206</v>
      </c>
      <c r="H49" s="479">
        <f>表５産業分類別年間商品販売額!E49/表４産業分類別従業者数!E49</f>
        <v>1213.0999999999999</v>
      </c>
      <c r="I49" s="480" t="s">
        <v>205</v>
      </c>
      <c r="J49" s="481" t="s">
        <v>205</v>
      </c>
    </row>
    <row r="50" spans="1:10" ht="15" customHeight="1">
      <c r="A50" s="71" t="s">
        <v>230</v>
      </c>
      <c r="B50" s="306"/>
      <c r="C50" s="306"/>
      <c r="D50" s="358"/>
      <c r="E50" s="479" t="s">
        <v>377</v>
      </c>
      <c r="F50" s="480">
        <v>6448</v>
      </c>
      <c r="G50" s="481">
        <v>-43.8</v>
      </c>
      <c r="H50" s="479" t="s">
        <v>377</v>
      </c>
      <c r="I50" s="480" t="s">
        <v>205</v>
      </c>
      <c r="J50" s="481" t="s">
        <v>205</v>
      </c>
    </row>
    <row r="51" spans="1:10" ht="13.5">
      <c r="A51" s="172" t="s">
        <v>231</v>
      </c>
      <c r="B51" s="359"/>
      <c r="C51" s="360"/>
      <c r="D51" s="361"/>
      <c r="E51" s="503" t="s">
        <v>208</v>
      </c>
      <c r="F51" s="504"/>
      <c r="G51" s="505"/>
      <c r="H51" s="503" t="s">
        <v>208</v>
      </c>
      <c r="I51" s="504"/>
      <c r="J51" s="505"/>
    </row>
  </sheetData>
  <mergeCells count="102">
    <mergeCell ref="E50:G50"/>
    <mergeCell ref="H50:J50"/>
    <mergeCell ref="E51:G51"/>
    <mergeCell ref="H51:J51"/>
    <mergeCell ref="E47:G47"/>
    <mergeCell ref="H47:J47"/>
    <mergeCell ref="E48:G48"/>
    <mergeCell ref="H48:J48"/>
    <mergeCell ref="E49:G49"/>
    <mergeCell ref="H49:J49"/>
    <mergeCell ref="E44:G44"/>
    <mergeCell ref="H44:J44"/>
    <mergeCell ref="E45:G45"/>
    <mergeCell ref="H45:J45"/>
    <mergeCell ref="E46:G46"/>
    <mergeCell ref="H46:J46"/>
    <mergeCell ref="E41:G41"/>
    <mergeCell ref="H41:J41"/>
    <mergeCell ref="E42:G42"/>
    <mergeCell ref="H42:J42"/>
    <mergeCell ref="E43:G43"/>
    <mergeCell ref="H43:J43"/>
    <mergeCell ref="E38:G38"/>
    <mergeCell ref="H38:J38"/>
    <mergeCell ref="E39:G39"/>
    <mergeCell ref="H39:J39"/>
    <mergeCell ref="E40:G40"/>
    <mergeCell ref="H40:J40"/>
    <mergeCell ref="E35:G35"/>
    <mergeCell ref="H35:J35"/>
    <mergeCell ref="E36:G36"/>
    <mergeCell ref="H36:J36"/>
    <mergeCell ref="E37:G37"/>
    <mergeCell ref="H37:J37"/>
    <mergeCell ref="E32:G32"/>
    <mergeCell ref="H32:J32"/>
    <mergeCell ref="E33:G33"/>
    <mergeCell ref="H33:J33"/>
    <mergeCell ref="E34:G34"/>
    <mergeCell ref="H34:J34"/>
    <mergeCell ref="E29:G29"/>
    <mergeCell ref="H29:J29"/>
    <mergeCell ref="E30:G30"/>
    <mergeCell ref="H30:J30"/>
    <mergeCell ref="E31:G31"/>
    <mergeCell ref="H31:J31"/>
    <mergeCell ref="E26:G26"/>
    <mergeCell ref="H26:J26"/>
    <mergeCell ref="E27:G27"/>
    <mergeCell ref="H27:J27"/>
    <mergeCell ref="E28:G28"/>
    <mergeCell ref="H28:J28"/>
    <mergeCell ref="E23:G23"/>
    <mergeCell ref="H23:J23"/>
    <mergeCell ref="E24:G24"/>
    <mergeCell ref="H24:J24"/>
    <mergeCell ref="E25:G25"/>
    <mergeCell ref="H25:J25"/>
    <mergeCell ref="E20:G20"/>
    <mergeCell ref="H20:J20"/>
    <mergeCell ref="E21:G21"/>
    <mergeCell ref="H21:J21"/>
    <mergeCell ref="A22:C22"/>
    <mergeCell ref="E22:G22"/>
    <mergeCell ref="H22:J22"/>
    <mergeCell ref="E17:G17"/>
    <mergeCell ref="H17:J17"/>
    <mergeCell ref="E18:G18"/>
    <mergeCell ref="H18:J18"/>
    <mergeCell ref="E19:G19"/>
    <mergeCell ref="H19:J19"/>
    <mergeCell ref="E14:G14"/>
    <mergeCell ref="H14:J14"/>
    <mergeCell ref="E15:G15"/>
    <mergeCell ref="H15:J15"/>
    <mergeCell ref="E16:G16"/>
    <mergeCell ref="H16:J16"/>
    <mergeCell ref="E11:G11"/>
    <mergeCell ref="H11:J11"/>
    <mergeCell ref="E12:G12"/>
    <mergeCell ref="H12:J12"/>
    <mergeCell ref="E13:G13"/>
    <mergeCell ref="H13:J13"/>
    <mergeCell ref="E10:G10"/>
    <mergeCell ref="H10:J10"/>
    <mergeCell ref="E5:G5"/>
    <mergeCell ref="H5:J5"/>
    <mergeCell ref="A6:D6"/>
    <mergeCell ref="E6:G6"/>
    <mergeCell ref="H6:J6"/>
    <mergeCell ref="E7:G7"/>
    <mergeCell ref="H7:J7"/>
    <mergeCell ref="H2:J2"/>
    <mergeCell ref="A3:D4"/>
    <mergeCell ref="E3:G3"/>
    <mergeCell ref="H3:J3"/>
    <mergeCell ref="E4:G4"/>
    <mergeCell ref="H4:J4"/>
    <mergeCell ref="E8:G8"/>
    <mergeCell ref="H8:J8"/>
    <mergeCell ref="E9:G9"/>
    <mergeCell ref="H9:J9"/>
  </mergeCells>
  <phoneticPr fontId="1"/>
  <pageMargins left="0.78740157480314965" right="0.59055118110236227" top="0.6692913385826772" bottom="0.6692913385826772" header="0.11811023622047245" footer="0.39370078740157483"/>
  <pageSetup paperSize="9" firstPageNumber="7" fitToHeight="0" orientation="portrait" r:id="rId1"/>
  <headerFooter alignWithMargins="0">
    <oddFooter>&amp;C15</oddFooter>
  </headerFooter>
  <colBreaks count="1" manualBreakCount="1">
    <brk id="10"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2:M40"/>
  <sheetViews>
    <sheetView view="pageBreakPreview" zoomScaleNormal="100" zoomScaleSheetLayoutView="100" workbookViewId="0">
      <selection activeCell="C66" sqref="C66"/>
    </sheetView>
  </sheetViews>
  <sheetFormatPr defaultColWidth="8.75" defaultRowHeight="12"/>
  <cols>
    <col min="1" max="1" width="9.375" style="355" customWidth="1"/>
    <col min="2" max="2" width="12.125" style="355" customWidth="1"/>
    <col min="3" max="3" width="10.125" style="355" customWidth="1"/>
    <col min="4" max="4" width="13.75" style="355" customWidth="1"/>
    <col min="5" max="5" width="12.5" style="355" customWidth="1"/>
    <col min="6" max="6" width="10.5" style="355" customWidth="1"/>
    <col min="7" max="8" width="10.5" style="304" customWidth="1"/>
    <col min="9" max="252" width="8.75" style="304" customWidth="1"/>
    <col min="253" max="256" width="8.75" style="304"/>
    <col min="257" max="257" width="9.375" style="304" customWidth="1"/>
    <col min="258" max="258" width="12.125" style="304" customWidth="1"/>
    <col min="259" max="259" width="10.125" style="304" customWidth="1"/>
    <col min="260" max="260" width="17.75" style="304" customWidth="1"/>
    <col min="261" max="262" width="11.5" style="304" customWidth="1"/>
    <col min="263" max="264" width="12.625" style="304" customWidth="1"/>
    <col min="265" max="508" width="8.75" style="304" customWidth="1"/>
    <col min="509" max="512" width="8.75" style="304"/>
    <col min="513" max="513" width="9.375" style="304" customWidth="1"/>
    <col min="514" max="514" width="12.125" style="304" customWidth="1"/>
    <col min="515" max="515" width="10.125" style="304" customWidth="1"/>
    <col min="516" max="516" width="17.75" style="304" customWidth="1"/>
    <col min="517" max="518" width="11.5" style="304" customWidth="1"/>
    <col min="519" max="520" width="12.625" style="304" customWidth="1"/>
    <col min="521" max="764" width="8.75" style="304" customWidth="1"/>
    <col min="765" max="768" width="8.75" style="304"/>
    <col min="769" max="769" width="9.375" style="304" customWidth="1"/>
    <col min="770" max="770" width="12.125" style="304" customWidth="1"/>
    <col min="771" max="771" width="10.125" style="304" customWidth="1"/>
    <col min="772" max="772" width="17.75" style="304" customWidth="1"/>
    <col min="773" max="774" width="11.5" style="304" customWidth="1"/>
    <col min="775" max="776" width="12.625" style="304" customWidth="1"/>
    <col min="777" max="1020" width="8.75" style="304" customWidth="1"/>
    <col min="1021" max="1024" width="8.75" style="304"/>
    <col min="1025" max="1025" width="9.375" style="304" customWidth="1"/>
    <col min="1026" max="1026" width="12.125" style="304" customWidth="1"/>
    <col min="1027" max="1027" width="10.125" style="304" customWidth="1"/>
    <col min="1028" max="1028" width="17.75" style="304" customWidth="1"/>
    <col min="1029" max="1030" width="11.5" style="304" customWidth="1"/>
    <col min="1031" max="1032" width="12.625" style="304" customWidth="1"/>
    <col min="1033" max="1276" width="8.75" style="304" customWidth="1"/>
    <col min="1277" max="1280" width="8.75" style="304"/>
    <col min="1281" max="1281" width="9.375" style="304" customWidth="1"/>
    <col min="1282" max="1282" width="12.125" style="304" customWidth="1"/>
    <col min="1283" max="1283" width="10.125" style="304" customWidth="1"/>
    <col min="1284" max="1284" width="17.75" style="304" customWidth="1"/>
    <col min="1285" max="1286" width="11.5" style="304" customWidth="1"/>
    <col min="1287" max="1288" width="12.625" style="304" customWidth="1"/>
    <col min="1289" max="1532" width="8.75" style="304" customWidth="1"/>
    <col min="1533" max="1536" width="8.75" style="304"/>
    <col min="1537" max="1537" width="9.375" style="304" customWidth="1"/>
    <col min="1538" max="1538" width="12.125" style="304" customWidth="1"/>
    <col min="1539" max="1539" width="10.125" style="304" customWidth="1"/>
    <col min="1540" max="1540" width="17.75" style="304" customWidth="1"/>
    <col min="1541" max="1542" width="11.5" style="304" customWidth="1"/>
    <col min="1543" max="1544" width="12.625" style="304" customWidth="1"/>
    <col min="1545" max="1788" width="8.75" style="304" customWidth="1"/>
    <col min="1789" max="1792" width="8.75" style="304"/>
    <col min="1793" max="1793" width="9.375" style="304" customWidth="1"/>
    <col min="1794" max="1794" width="12.125" style="304" customWidth="1"/>
    <col min="1795" max="1795" width="10.125" style="304" customWidth="1"/>
    <col min="1796" max="1796" width="17.75" style="304" customWidth="1"/>
    <col min="1797" max="1798" width="11.5" style="304" customWidth="1"/>
    <col min="1799" max="1800" width="12.625" style="304" customWidth="1"/>
    <col min="1801" max="2044" width="8.75" style="304" customWidth="1"/>
    <col min="2045" max="2048" width="8.75" style="304"/>
    <col min="2049" max="2049" width="9.375" style="304" customWidth="1"/>
    <col min="2050" max="2050" width="12.125" style="304" customWidth="1"/>
    <col min="2051" max="2051" width="10.125" style="304" customWidth="1"/>
    <col min="2052" max="2052" width="17.75" style="304" customWidth="1"/>
    <col min="2053" max="2054" width="11.5" style="304" customWidth="1"/>
    <col min="2055" max="2056" width="12.625" style="304" customWidth="1"/>
    <col min="2057" max="2300" width="8.75" style="304" customWidth="1"/>
    <col min="2301" max="2304" width="8.75" style="304"/>
    <col min="2305" max="2305" width="9.375" style="304" customWidth="1"/>
    <col min="2306" max="2306" width="12.125" style="304" customWidth="1"/>
    <col min="2307" max="2307" width="10.125" style="304" customWidth="1"/>
    <col min="2308" max="2308" width="17.75" style="304" customWidth="1"/>
    <col min="2309" max="2310" width="11.5" style="304" customWidth="1"/>
    <col min="2311" max="2312" width="12.625" style="304" customWidth="1"/>
    <col min="2313" max="2556" width="8.75" style="304" customWidth="1"/>
    <col min="2557" max="2560" width="8.75" style="304"/>
    <col min="2561" max="2561" width="9.375" style="304" customWidth="1"/>
    <col min="2562" max="2562" width="12.125" style="304" customWidth="1"/>
    <col min="2563" max="2563" width="10.125" style="304" customWidth="1"/>
    <col min="2564" max="2564" width="17.75" style="304" customWidth="1"/>
    <col min="2565" max="2566" width="11.5" style="304" customWidth="1"/>
    <col min="2567" max="2568" width="12.625" style="304" customWidth="1"/>
    <col min="2569" max="2812" width="8.75" style="304" customWidth="1"/>
    <col min="2813" max="2816" width="8.75" style="304"/>
    <col min="2817" max="2817" width="9.375" style="304" customWidth="1"/>
    <col min="2818" max="2818" width="12.125" style="304" customWidth="1"/>
    <col min="2819" max="2819" width="10.125" style="304" customWidth="1"/>
    <col min="2820" max="2820" width="17.75" style="304" customWidth="1"/>
    <col min="2821" max="2822" width="11.5" style="304" customWidth="1"/>
    <col min="2823" max="2824" width="12.625" style="304" customWidth="1"/>
    <col min="2825" max="3068" width="8.75" style="304" customWidth="1"/>
    <col min="3069" max="3072" width="8.75" style="304"/>
    <col min="3073" max="3073" width="9.375" style="304" customWidth="1"/>
    <col min="3074" max="3074" width="12.125" style="304" customWidth="1"/>
    <col min="3075" max="3075" width="10.125" style="304" customWidth="1"/>
    <col min="3076" max="3076" width="17.75" style="304" customWidth="1"/>
    <col min="3077" max="3078" width="11.5" style="304" customWidth="1"/>
    <col min="3079" max="3080" width="12.625" style="304" customWidth="1"/>
    <col min="3081" max="3324" width="8.75" style="304" customWidth="1"/>
    <col min="3325" max="3328" width="8.75" style="304"/>
    <col min="3329" max="3329" width="9.375" style="304" customWidth="1"/>
    <col min="3330" max="3330" width="12.125" style="304" customWidth="1"/>
    <col min="3331" max="3331" width="10.125" style="304" customWidth="1"/>
    <col min="3332" max="3332" width="17.75" style="304" customWidth="1"/>
    <col min="3333" max="3334" width="11.5" style="304" customWidth="1"/>
    <col min="3335" max="3336" width="12.625" style="304" customWidth="1"/>
    <col min="3337" max="3580" width="8.75" style="304" customWidth="1"/>
    <col min="3581" max="3584" width="8.75" style="304"/>
    <col min="3585" max="3585" width="9.375" style="304" customWidth="1"/>
    <col min="3586" max="3586" width="12.125" style="304" customWidth="1"/>
    <col min="3587" max="3587" width="10.125" style="304" customWidth="1"/>
    <col min="3588" max="3588" width="17.75" style="304" customWidth="1"/>
    <col min="3589" max="3590" width="11.5" style="304" customWidth="1"/>
    <col min="3591" max="3592" width="12.625" style="304" customWidth="1"/>
    <col min="3593" max="3836" width="8.75" style="304" customWidth="1"/>
    <col min="3837" max="3840" width="8.75" style="304"/>
    <col min="3841" max="3841" width="9.375" style="304" customWidth="1"/>
    <col min="3842" max="3842" width="12.125" style="304" customWidth="1"/>
    <col min="3843" max="3843" width="10.125" style="304" customWidth="1"/>
    <col min="3844" max="3844" width="17.75" style="304" customWidth="1"/>
    <col min="3845" max="3846" width="11.5" style="304" customWidth="1"/>
    <col min="3847" max="3848" width="12.625" style="304" customWidth="1"/>
    <col min="3849" max="4092" width="8.75" style="304" customWidth="1"/>
    <col min="4093" max="4096" width="8.75" style="304"/>
    <col min="4097" max="4097" width="9.375" style="304" customWidth="1"/>
    <col min="4098" max="4098" width="12.125" style="304" customWidth="1"/>
    <col min="4099" max="4099" width="10.125" style="304" customWidth="1"/>
    <col min="4100" max="4100" width="17.75" style="304" customWidth="1"/>
    <col min="4101" max="4102" width="11.5" style="304" customWidth="1"/>
    <col min="4103" max="4104" width="12.625" style="304" customWidth="1"/>
    <col min="4105" max="4348" width="8.75" style="304" customWidth="1"/>
    <col min="4349" max="4352" width="8.75" style="304"/>
    <col min="4353" max="4353" width="9.375" style="304" customWidth="1"/>
    <col min="4354" max="4354" width="12.125" style="304" customWidth="1"/>
    <col min="4355" max="4355" width="10.125" style="304" customWidth="1"/>
    <col min="4356" max="4356" width="17.75" style="304" customWidth="1"/>
    <col min="4357" max="4358" width="11.5" style="304" customWidth="1"/>
    <col min="4359" max="4360" width="12.625" style="304" customWidth="1"/>
    <col min="4361" max="4604" width="8.75" style="304" customWidth="1"/>
    <col min="4605" max="4608" width="8.75" style="304"/>
    <col min="4609" max="4609" width="9.375" style="304" customWidth="1"/>
    <col min="4610" max="4610" width="12.125" style="304" customWidth="1"/>
    <col min="4611" max="4611" width="10.125" style="304" customWidth="1"/>
    <col min="4612" max="4612" width="17.75" style="304" customWidth="1"/>
    <col min="4613" max="4614" width="11.5" style="304" customWidth="1"/>
    <col min="4615" max="4616" width="12.625" style="304" customWidth="1"/>
    <col min="4617" max="4860" width="8.75" style="304" customWidth="1"/>
    <col min="4861" max="4864" width="8.75" style="304"/>
    <col min="4865" max="4865" width="9.375" style="304" customWidth="1"/>
    <col min="4866" max="4866" width="12.125" style="304" customWidth="1"/>
    <col min="4867" max="4867" width="10.125" style="304" customWidth="1"/>
    <col min="4868" max="4868" width="17.75" style="304" customWidth="1"/>
    <col min="4869" max="4870" width="11.5" style="304" customWidth="1"/>
    <col min="4871" max="4872" width="12.625" style="304" customWidth="1"/>
    <col min="4873" max="5116" width="8.75" style="304" customWidth="1"/>
    <col min="5117" max="5120" width="8.75" style="304"/>
    <col min="5121" max="5121" width="9.375" style="304" customWidth="1"/>
    <col min="5122" max="5122" width="12.125" style="304" customWidth="1"/>
    <col min="5123" max="5123" width="10.125" style="304" customWidth="1"/>
    <col min="5124" max="5124" width="17.75" style="304" customWidth="1"/>
    <col min="5125" max="5126" width="11.5" style="304" customWidth="1"/>
    <col min="5127" max="5128" width="12.625" style="304" customWidth="1"/>
    <col min="5129" max="5372" width="8.75" style="304" customWidth="1"/>
    <col min="5373" max="5376" width="8.75" style="304"/>
    <col min="5377" max="5377" width="9.375" style="304" customWidth="1"/>
    <col min="5378" max="5378" width="12.125" style="304" customWidth="1"/>
    <col min="5379" max="5379" width="10.125" style="304" customWidth="1"/>
    <col min="5380" max="5380" width="17.75" style="304" customWidth="1"/>
    <col min="5381" max="5382" width="11.5" style="304" customWidth="1"/>
    <col min="5383" max="5384" width="12.625" style="304" customWidth="1"/>
    <col min="5385" max="5628" width="8.75" style="304" customWidth="1"/>
    <col min="5629" max="5632" width="8.75" style="304"/>
    <col min="5633" max="5633" width="9.375" style="304" customWidth="1"/>
    <col min="5634" max="5634" width="12.125" style="304" customWidth="1"/>
    <col min="5635" max="5635" width="10.125" style="304" customWidth="1"/>
    <col min="5636" max="5636" width="17.75" style="304" customWidth="1"/>
    <col min="5637" max="5638" width="11.5" style="304" customWidth="1"/>
    <col min="5639" max="5640" width="12.625" style="304" customWidth="1"/>
    <col min="5641" max="5884" width="8.75" style="304" customWidth="1"/>
    <col min="5885" max="5888" width="8.75" style="304"/>
    <col min="5889" max="5889" width="9.375" style="304" customWidth="1"/>
    <col min="5890" max="5890" width="12.125" style="304" customWidth="1"/>
    <col min="5891" max="5891" width="10.125" style="304" customWidth="1"/>
    <col min="5892" max="5892" width="17.75" style="304" customWidth="1"/>
    <col min="5893" max="5894" width="11.5" style="304" customWidth="1"/>
    <col min="5895" max="5896" width="12.625" style="304" customWidth="1"/>
    <col min="5897" max="6140" width="8.75" style="304" customWidth="1"/>
    <col min="6141" max="6144" width="8.75" style="304"/>
    <col min="6145" max="6145" width="9.375" style="304" customWidth="1"/>
    <col min="6146" max="6146" width="12.125" style="304" customWidth="1"/>
    <col min="6147" max="6147" width="10.125" style="304" customWidth="1"/>
    <col min="6148" max="6148" width="17.75" style="304" customWidth="1"/>
    <col min="6149" max="6150" width="11.5" style="304" customWidth="1"/>
    <col min="6151" max="6152" width="12.625" style="304" customWidth="1"/>
    <col min="6153" max="6396" width="8.75" style="304" customWidth="1"/>
    <col min="6397" max="6400" width="8.75" style="304"/>
    <col min="6401" max="6401" width="9.375" style="304" customWidth="1"/>
    <col min="6402" max="6402" width="12.125" style="304" customWidth="1"/>
    <col min="6403" max="6403" width="10.125" style="304" customWidth="1"/>
    <col min="6404" max="6404" width="17.75" style="304" customWidth="1"/>
    <col min="6405" max="6406" width="11.5" style="304" customWidth="1"/>
    <col min="6407" max="6408" width="12.625" style="304" customWidth="1"/>
    <col min="6409" max="6652" width="8.75" style="304" customWidth="1"/>
    <col min="6653" max="6656" width="8.75" style="304"/>
    <col min="6657" max="6657" width="9.375" style="304" customWidth="1"/>
    <col min="6658" max="6658" width="12.125" style="304" customWidth="1"/>
    <col min="6659" max="6659" width="10.125" style="304" customWidth="1"/>
    <col min="6660" max="6660" width="17.75" style="304" customWidth="1"/>
    <col min="6661" max="6662" width="11.5" style="304" customWidth="1"/>
    <col min="6663" max="6664" width="12.625" style="304" customWidth="1"/>
    <col min="6665" max="6908" width="8.75" style="304" customWidth="1"/>
    <col min="6909" max="6912" width="8.75" style="304"/>
    <col min="6913" max="6913" width="9.375" style="304" customWidth="1"/>
    <col min="6914" max="6914" width="12.125" style="304" customWidth="1"/>
    <col min="6915" max="6915" width="10.125" style="304" customWidth="1"/>
    <col min="6916" max="6916" width="17.75" style="304" customWidth="1"/>
    <col min="6917" max="6918" width="11.5" style="304" customWidth="1"/>
    <col min="6919" max="6920" width="12.625" style="304" customWidth="1"/>
    <col min="6921" max="7164" width="8.75" style="304" customWidth="1"/>
    <col min="7165" max="7168" width="8.75" style="304"/>
    <col min="7169" max="7169" width="9.375" style="304" customWidth="1"/>
    <col min="7170" max="7170" width="12.125" style="304" customWidth="1"/>
    <col min="7171" max="7171" width="10.125" style="304" customWidth="1"/>
    <col min="7172" max="7172" width="17.75" style="304" customWidth="1"/>
    <col min="7173" max="7174" width="11.5" style="304" customWidth="1"/>
    <col min="7175" max="7176" width="12.625" style="304" customWidth="1"/>
    <col min="7177" max="7420" width="8.75" style="304" customWidth="1"/>
    <col min="7421" max="7424" width="8.75" style="304"/>
    <col min="7425" max="7425" width="9.375" style="304" customWidth="1"/>
    <col min="7426" max="7426" width="12.125" style="304" customWidth="1"/>
    <col min="7427" max="7427" width="10.125" style="304" customWidth="1"/>
    <col min="7428" max="7428" width="17.75" style="304" customWidth="1"/>
    <col min="7429" max="7430" width="11.5" style="304" customWidth="1"/>
    <col min="7431" max="7432" width="12.625" style="304" customWidth="1"/>
    <col min="7433" max="7676" width="8.75" style="304" customWidth="1"/>
    <col min="7677" max="7680" width="8.75" style="304"/>
    <col min="7681" max="7681" width="9.375" style="304" customWidth="1"/>
    <col min="7682" max="7682" width="12.125" style="304" customWidth="1"/>
    <col min="7683" max="7683" width="10.125" style="304" customWidth="1"/>
    <col min="7684" max="7684" width="17.75" style="304" customWidth="1"/>
    <col min="7685" max="7686" width="11.5" style="304" customWidth="1"/>
    <col min="7687" max="7688" width="12.625" style="304" customWidth="1"/>
    <col min="7689" max="7932" width="8.75" style="304" customWidth="1"/>
    <col min="7933" max="7936" width="8.75" style="304"/>
    <col min="7937" max="7937" width="9.375" style="304" customWidth="1"/>
    <col min="7938" max="7938" width="12.125" style="304" customWidth="1"/>
    <col min="7939" max="7939" width="10.125" style="304" customWidth="1"/>
    <col min="7940" max="7940" width="17.75" style="304" customWidth="1"/>
    <col min="7941" max="7942" width="11.5" style="304" customWidth="1"/>
    <col min="7943" max="7944" width="12.625" style="304" customWidth="1"/>
    <col min="7945" max="8188" width="8.75" style="304" customWidth="1"/>
    <col min="8189" max="8192" width="8.75" style="304"/>
    <col min="8193" max="8193" width="9.375" style="304" customWidth="1"/>
    <col min="8194" max="8194" width="12.125" style="304" customWidth="1"/>
    <col min="8195" max="8195" width="10.125" style="304" customWidth="1"/>
    <col min="8196" max="8196" width="17.75" style="304" customWidth="1"/>
    <col min="8197" max="8198" width="11.5" style="304" customWidth="1"/>
    <col min="8199" max="8200" width="12.625" style="304" customWidth="1"/>
    <col min="8201" max="8444" width="8.75" style="304" customWidth="1"/>
    <col min="8445" max="8448" width="8.75" style="304"/>
    <col min="8449" max="8449" width="9.375" style="304" customWidth="1"/>
    <col min="8450" max="8450" width="12.125" style="304" customWidth="1"/>
    <col min="8451" max="8451" width="10.125" style="304" customWidth="1"/>
    <col min="8452" max="8452" width="17.75" style="304" customWidth="1"/>
    <col min="8453" max="8454" width="11.5" style="304" customWidth="1"/>
    <col min="8455" max="8456" width="12.625" style="304" customWidth="1"/>
    <col min="8457" max="8700" width="8.75" style="304" customWidth="1"/>
    <col min="8701" max="8704" width="8.75" style="304"/>
    <col min="8705" max="8705" width="9.375" style="304" customWidth="1"/>
    <col min="8706" max="8706" width="12.125" style="304" customWidth="1"/>
    <col min="8707" max="8707" width="10.125" style="304" customWidth="1"/>
    <col min="8708" max="8708" width="17.75" style="304" customWidth="1"/>
    <col min="8709" max="8710" width="11.5" style="304" customWidth="1"/>
    <col min="8711" max="8712" width="12.625" style="304" customWidth="1"/>
    <col min="8713" max="8956" width="8.75" style="304" customWidth="1"/>
    <col min="8957" max="8960" width="8.75" style="304"/>
    <col min="8961" max="8961" width="9.375" style="304" customWidth="1"/>
    <col min="8962" max="8962" width="12.125" style="304" customWidth="1"/>
    <col min="8963" max="8963" width="10.125" style="304" customWidth="1"/>
    <col min="8964" max="8964" width="17.75" style="304" customWidth="1"/>
    <col min="8965" max="8966" width="11.5" style="304" customWidth="1"/>
    <col min="8967" max="8968" width="12.625" style="304" customWidth="1"/>
    <col min="8969" max="9212" width="8.75" style="304" customWidth="1"/>
    <col min="9213" max="9216" width="8.75" style="304"/>
    <col min="9217" max="9217" width="9.375" style="304" customWidth="1"/>
    <col min="9218" max="9218" width="12.125" style="304" customWidth="1"/>
    <col min="9219" max="9219" width="10.125" style="304" customWidth="1"/>
    <col min="9220" max="9220" width="17.75" style="304" customWidth="1"/>
    <col min="9221" max="9222" width="11.5" style="304" customWidth="1"/>
    <col min="9223" max="9224" width="12.625" style="304" customWidth="1"/>
    <col min="9225" max="9468" width="8.75" style="304" customWidth="1"/>
    <col min="9469" max="9472" width="8.75" style="304"/>
    <col min="9473" max="9473" width="9.375" style="304" customWidth="1"/>
    <col min="9474" max="9474" width="12.125" style="304" customWidth="1"/>
    <col min="9475" max="9475" width="10.125" style="304" customWidth="1"/>
    <col min="9476" max="9476" width="17.75" style="304" customWidth="1"/>
    <col min="9477" max="9478" width="11.5" style="304" customWidth="1"/>
    <col min="9479" max="9480" width="12.625" style="304" customWidth="1"/>
    <col min="9481" max="9724" width="8.75" style="304" customWidth="1"/>
    <col min="9725" max="9728" width="8.75" style="304"/>
    <col min="9729" max="9729" width="9.375" style="304" customWidth="1"/>
    <col min="9730" max="9730" width="12.125" style="304" customWidth="1"/>
    <col min="9731" max="9731" width="10.125" style="304" customWidth="1"/>
    <col min="9732" max="9732" width="17.75" style="304" customWidth="1"/>
    <col min="9733" max="9734" width="11.5" style="304" customWidth="1"/>
    <col min="9735" max="9736" width="12.625" style="304" customWidth="1"/>
    <col min="9737" max="9980" width="8.75" style="304" customWidth="1"/>
    <col min="9981" max="9984" width="8.75" style="304"/>
    <col min="9985" max="9985" width="9.375" style="304" customWidth="1"/>
    <col min="9986" max="9986" width="12.125" style="304" customWidth="1"/>
    <col min="9987" max="9987" width="10.125" style="304" customWidth="1"/>
    <col min="9988" max="9988" width="17.75" style="304" customWidth="1"/>
    <col min="9989" max="9990" width="11.5" style="304" customWidth="1"/>
    <col min="9991" max="9992" width="12.625" style="304" customWidth="1"/>
    <col min="9993" max="10236" width="8.75" style="304" customWidth="1"/>
    <col min="10237" max="10240" width="8.75" style="304"/>
    <col min="10241" max="10241" width="9.375" style="304" customWidth="1"/>
    <col min="10242" max="10242" width="12.125" style="304" customWidth="1"/>
    <col min="10243" max="10243" width="10.125" style="304" customWidth="1"/>
    <col min="10244" max="10244" width="17.75" style="304" customWidth="1"/>
    <col min="10245" max="10246" width="11.5" style="304" customWidth="1"/>
    <col min="10247" max="10248" width="12.625" style="304" customWidth="1"/>
    <col min="10249" max="10492" width="8.75" style="304" customWidth="1"/>
    <col min="10493" max="10496" width="8.75" style="304"/>
    <col min="10497" max="10497" width="9.375" style="304" customWidth="1"/>
    <col min="10498" max="10498" width="12.125" style="304" customWidth="1"/>
    <col min="10499" max="10499" width="10.125" style="304" customWidth="1"/>
    <col min="10500" max="10500" width="17.75" style="304" customWidth="1"/>
    <col min="10501" max="10502" width="11.5" style="304" customWidth="1"/>
    <col min="10503" max="10504" width="12.625" style="304" customWidth="1"/>
    <col min="10505" max="10748" width="8.75" style="304" customWidth="1"/>
    <col min="10749" max="10752" width="8.75" style="304"/>
    <col min="10753" max="10753" width="9.375" style="304" customWidth="1"/>
    <col min="10754" max="10754" width="12.125" style="304" customWidth="1"/>
    <col min="10755" max="10755" width="10.125" style="304" customWidth="1"/>
    <col min="10756" max="10756" width="17.75" style="304" customWidth="1"/>
    <col min="10757" max="10758" width="11.5" style="304" customWidth="1"/>
    <col min="10759" max="10760" width="12.625" style="304" customWidth="1"/>
    <col min="10761" max="11004" width="8.75" style="304" customWidth="1"/>
    <col min="11005" max="11008" width="8.75" style="304"/>
    <col min="11009" max="11009" width="9.375" style="304" customWidth="1"/>
    <col min="11010" max="11010" width="12.125" style="304" customWidth="1"/>
    <col min="11011" max="11011" width="10.125" style="304" customWidth="1"/>
    <col min="11012" max="11012" width="17.75" style="304" customWidth="1"/>
    <col min="11013" max="11014" width="11.5" style="304" customWidth="1"/>
    <col min="11015" max="11016" width="12.625" style="304" customWidth="1"/>
    <col min="11017" max="11260" width="8.75" style="304" customWidth="1"/>
    <col min="11261" max="11264" width="8.75" style="304"/>
    <col min="11265" max="11265" width="9.375" style="304" customWidth="1"/>
    <col min="11266" max="11266" width="12.125" style="304" customWidth="1"/>
    <col min="11267" max="11267" width="10.125" style="304" customWidth="1"/>
    <col min="11268" max="11268" width="17.75" style="304" customWidth="1"/>
    <col min="11269" max="11270" width="11.5" style="304" customWidth="1"/>
    <col min="11271" max="11272" width="12.625" style="304" customWidth="1"/>
    <col min="11273" max="11516" width="8.75" style="304" customWidth="1"/>
    <col min="11517" max="11520" width="8.75" style="304"/>
    <col min="11521" max="11521" width="9.375" style="304" customWidth="1"/>
    <col min="11522" max="11522" width="12.125" style="304" customWidth="1"/>
    <col min="11523" max="11523" width="10.125" style="304" customWidth="1"/>
    <col min="11524" max="11524" width="17.75" style="304" customWidth="1"/>
    <col min="11525" max="11526" width="11.5" style="304" customWidth="1"/>
    <col min="11527" max="11528" width="12.625" style="304" customWidth="1"/>
    <col min="11529" max="11772" width="8.75" style="304" customWidth="1"/>
    <col min="11773" max="11776" width="8.75" style="304"/>
    <col min="11777" max="11777" width="9.375" style="304" customWidth="1"/>
    <col min="11778" max="11778" width="12.125" style="304" customWidth="1"/>
    <col min="11779" max="11779" width="10.125" style="304" customWidth="1"/>
    <col min="11780" max="11780" width="17.75" style="304" customWidth="1"/>
    <col min="11781" max="11782" width="11.5" style="304" customWidth="1"/>
    <col min="11783" max="11784" width="12.625" style="304" customWidth="1"/>
    <col min="11785" max="12028" width="8.75" style="304" customWidth="1"/>
    <col min="12029" max="12032" width="8.75" style="304"/>
    <col min="12033" max="12033" width="9.375" style="304" customWidth="1"/>
    <col min="12034" max="12034" width="12.125" style="304" customWidth="1"/>
    <col min="12035" max="12035" width="10.125" style="304" customWidth="1"/>
    <col min="12036" max="12036" width="17.75" style="304" customWidth="1"/>
    <col min="12037" max="12038" width="11.5" style="304" customWidth="1"/>
    <col min="12039" max="12040" width="12.625" style="304" customWidth="1"/>
    <col min="12041" max="12284" width="8.75" style="304" customWidth="1"/>
    <col min="12285" max="12288" width="8.75" style="304"/>
    <col min="12289" max="12289" width="9.375" style="304" customWidth="1"/>
    <col min="12290" max="12290" width="12.125" style="304" customWidth="1"/>
    <col min="12291" max="12291" width="10.125" style="304" customWidth="1"/>
    <col min="12292" max="12292" width="17.75" style="304" customWidth="1"/>
    <col min="12293" max="12294" width="11.5" style="304" customWidth="1"/>
    <col min="12295" max="12296" width="12.625" style="304" customWidth="1"/>
    <col min="12297" max="12540" width="8.75" style="304" customWidth="1"/>
    <col min="12541" max="12544" width="8.75" style="304"/>
    <col min="12545" max="12545" width="9.375" style="304" customWidth="1"/>
    <col min="12546" max="12546" width="12.125" style="304" customWidth="1"/>
    <col min="12547" max="12547" width="10.125" style="304" customWidth="1"/>
    <col min="12548" max="12548" width="17.75" style="304" customWidth="1"/>
    <col min="12549" max="12550" width="11.5" style="304" customWidth="1"/>
    <col min="12551" max="12552" width="12.625" style="304" customWidth="1"/>
    <col min="12553" max="12796" width="8.75" style="304" customWidth="1"/>
    <col min="12797" max="12800" width="8.75" style="304"/>
    <col min="12801" max="12801" width="9.375" style="304" customWidth="1"/>
    <col min="12802" max="12802" width="12.125" style="304" customWidth="1"/>
    <col min="12803" max="12803" width="10.125" style="304" customWidth="1"/>
    <col min="12804" max="12804" width="17.75" style="304" customWidth="1"/>
    <col min="12805" max="12806" width="11.5" style="304" customWidth="1"/>
    <col min="12807" max="12808" width="12.625" style="304" customWidth="1"/>
    <col min="12809" max="13052" width="8.75" style="304" customWidth="1"/>
    <col min="13053" max="13056" width="8.75" style="304"/>
    <col min="13057" max="13057" width="9.375" style="304" customWidth="1"/>
    <col min="13058" max="13058" width="12.125" style="304" customWidth="1"/>
    <col min="13059" max="13059" width="10.125" style="304" customWidth="1"/>
    <col min="13060" max="13060" width="17.75" style="304" customWidth="1"/>
    <col min="13061" max="13062" width="11.5" style="304" customWidth="1"/>
    <col min="13063" max="13064" width="12.625" style="304" customWidth="1"/>
    <col min="13065" max="13308" width="8.75" style="304" customWidth="1"/>
    <col min="13309" max="13312" width="8.75" style="304"/>
    <col min="13313" max="13313" width="9.375" style="304" customWidth="1"/>
    <col min="13314" max="13314" width="12.125" style="304" customWidth="1"/>
    <col min="13315" max="13315" width="10.125" style="304" customWidth="1"/>
    <col min="13316" max="13316" width="17.75" style="304" customWidth="1"/>
    <col min="13317" max="13318" width="11.5" style="304" customWidth="1"/>
    <col min="13319" max="13320" width="12.625" style="304" customWidth="1"/>
    <col min="13321" max="13564" width="8.75" style="304" customWidth="1"/>
    <col min="13565" max="13568" width="8.75" style="304"/>
    <col min="13569" max="13569" width="9.375" style="304" customWidth="1"/>
    <col min="13570" max="13570" width="12.125" style="304" customWidth="1"/>
    <col min="13571" max="13571" width="10.125" style="304" customWidth="1"/>
    <col min="13572" max="13572" width="17.75" style="304" customWidth="1"/>
    <col min="13573" max="13574" width="11.5" style="304" customWidth="1"/>
    <col min="13575" max="13576" width="12.625" style="304" customWidth="1"/>
    <col min="13577" max="13820" width="8.75" style="304" customWidth="1"/>
    <col min="13821" max="13824" width="8.75" style="304"/>
    <col min="13825" max="13825" width="9.375" style="304" customWidth="1"/>
    <col min="13826" max="13826" width="12.125" style="304" customWidth="1"/>
    <col min="13827" max="13827" width="10.125" style="304" customWidth="1"/>
    <col min="13828" max="13828" width="17.75" style="304" customWidth="1"/>
    <col min="13829" max="13830" width="11.5" style="304" customWidth="1"/>
    <col min="13831" max="13832" width="12.625" style="304" customWidth="1"/>
    <col min="13833" max="14076" width="8.75" style="304" customWidth="1"/>
    <col min="14077" max="14080" width="8.75" style="304"/>
    <col min="14081" max="14081" width="9.375" style="304" customWidth="1"/>
    <col min="14082" max="14082" width="12.125" style="304" customWidth="1"/>
    <col min="14083" max="14083" width="10.125" style="304" customWidth="1"/>
    <col min="14084" max="14084" width="17.75" style="304" customWidth="1"/>
    <col min="14085" max="14086" width="11.5" style="304" customWidth="1"/>
    <col min="14087" max="14088" width="12.625" style="304" customWidth="1"/>
    <col min="14089" max="14332" width="8.75" style="304" customWidth="1"/>
    <col min="14333" max="14336" width="8.75" style="304"/>
    <col min="14337" max="14337" width="9.375" style="304" customWidth="1"/>
    <col min="14338" max="14338" width="12.125" style="304" customWidth="1"/>
    <col min="14339" max="14339" width="10.125" style="304" customWidth="1"/>
    <col min="14340" max="14340" width="17.75" style="304" customWidth="1"/>
    <col min="14341" max="14342" width="11.5" style="304" customWidth="1"/>
    <col min="14343" max="14344" width="12.625" style="304" customWidth="1"/>
    <col min="14345" max="14588" width="8.75" style="304" customWidth="1"/>
    <col min="14589" max="14592" width="8.75" style="304"/>
    <col min="14593" max="14593" width="9.375" style="304" customWidth="1"/>
    <col min="14594" max="14594" width="12.125" style="304" customWidth="1"/>
    <col min="14595" max="14595" width="10.125" style="304" customWidth="1"/>
    <col min="14596" max="14596" width="17.75" style="304" customWidth="1"/>
    <col min="14597" max="14598" width="11.5" style="304" customWidth="1"/>
    <col min="14599" max="14600" width="12.625" style="304" customWidth="1"/>
    <col min="14601" max="14844" width="8.75" style="304" customWidth="1"/>
    <col min="14845" max="14848" width="8.75" style="304"/>
    <col min="14849" max="14849" width="9.375" style="304" customWidth="1"/>
    <col min="14850" max="14850" width="12.125" style="304" customWidth="1"/>
    <col min="14851" max="14851" width="10.125" style="304" customWidth="1"/>
    <col min="14852" max="14852" width="17.75" style="304" customWidth="1"/>
    <col min="14853" max="14854" width="11.5" style="304" customWidth="1"/>
    <col min="14855" max="14856" width="12.625" style="304" customWidth="1"/>
    <col min="14857" max="15100" width="8.75" style="304" customWidth="1"/>
    <col min="15101" max="15104" width="8.75" style="304"/>
    <col min="15105" max="15105" width="9.375" style="304" customWidth="1"/>
    <col min="15106" max="15106" width="12.125" style="304" customWidth="1"/>
    <col min="15107" max="15107" width="10.125" style="304" customWidth="1"/>
    <col min="15108" max="15108" width="17.75" style="304" customWidth="1"/>
    <col min="15109" max="15110" width="11.5" style="304" customWidth="1"/>
    <col min="15111" max="15112" width="12.625" style="304" customWidth="1"/>
    <col min="15113" max="15356" width="8.75" style="304" customWidth="1"/>
    <col min="15357" max="15360" width="8.75" style="304"/>
    <col min="15361" max="15361" width="9.375" style="304" customWidth="1"/>
    <col min="15362" max="15362" width="12.125" style="304" customWidth="1"/>
    <col min="15363" max="15363" width="10.125" style="304" customWidth="1"/>
    <col min="15364" max="15364" width="17.75" style="304" customWidth="1"/>
    <col min="15365" max="15366" width="11.5" style="304" customWidth="1"/>
    <col min="15367" max="15368" width="12.625" style="304" customWidth="1"/>
    <col min="15369" max="15612" width="8.75" style="304" customWidth="1"/>
    <col min="15613" max="15616" width="8.75" style="304"/>
    <col min="15617" max="15617" width="9.375" style="304" customWidth="1"/>
    <col min="15618" max="15618" width="12.125" style="304" customWidth="1"/>
    <col min="15619" max="15619" width="10.125" style="304" customWidth="1"/>
    <col min="15620" max="15620" width="17.75" style="304" customWidth="1"/>
    <col min="15621" max="15622" width="11.5" style="304" customWidth="1"/>
    <col min="15623" max="15624" width="12.625" style="304" customWidth="1"/>
    <col min="15625" max="15868" width="8.75" style="304" customWidth="1"/>
    <col min="15869" max="15872" width="8.75" style="304"/>
    <col min="15873" max="15873" width="9.375" style="304" customWidth="1"/>
    <col min="15874" max="15874" width="12.125" style="304" customWidth="1"/>
    <col min="15875" max="15875" width="10.125" style="304" customWidth="1"/>
    <col min="15876" max="15876" width="17.75" style="304" customWidth="1"/>
    <col min="15877" max="15878" width="11.5" style="304" customWidth="1"/>
    <col min="15879" max="15880" width="12.625" style="304" customWidth="1"/>
    <col min="15881" max="16124" width="8.75" style="304" customWidth="1"/>
    <col min="16125" max="16128" width="8.75" style="304"/>
    <col min="16129" max="16129" width="9.375" style="304" customWidth="1"/>
    <col min="16130" max="16130" width="12.125" style="304" customWidth="1"/>
    <col min="16131" max="16131" width="10.125" style="304" customWidth="1"/>
    <col min="16132" max="16132" width="17.75" style="304" customWidth="1"/>
    <col min="16133" max="16134" width="11.5" style="304" customWidth="1"/>
    <col min="16135" max="16136" width="12.625" style="304" customWidth="1"/>
    <col min="16137" max="16380" width="8.75" style="304" customWidth="1"/>
    <col min="16381" max="16384" width="8.75" style="304"/>
  </cols>
  <sheetData>
    <row r="2" spans="1:13" ht="30" customHeight="1">
      <c r="A2" s="521" t="s">
        <v>232</v>
      </c>
      <c r="B2" s="521"/>
      <c r="C2" s="521"/>
      <c r="D2" s="521"/>
      <c r="E2" s="521"/>
      <c r="F2" s="521"/>
      <c r="G2" s="521"/>
    </row>
    <row r="3" spans="1:13" s="27" customFormat="1" ht="30" customHeight="1">
      <c r="A3" s="30" t="s">
        <v>574</v>
      </c>
      <c r="B3" s="30"/>
      <c r="C3" s="30"/>
      <c r="D3" s="30"/>
      <c r="E3" s="30"/>
      <c r="F3" s="30"/>
      <c r="G3" s="30"/>
      <c r="H3" s="30"/>
      <c r="I3" s="30"/>
      <c r="J3" s="30"/>
      <c r="K3" s="29"/>
      <c r="L3" s="29"/>
      <c r="M3" s="29"/>
    </row>
    <row r="4" spans="1:13" s="27" customFormat="1" ht="30" customHeight="1">
      <c r="A4" s="30" t="s">
        <v>436</v>
      </c>
      <c r="B4" s="300"/>
      <c r="C4" s="300"/>
      <c r="D4" s="300"/>
      <c r="E4" s="300"/>
      <c r="F4" s="300"/>
      <c r="G4" s="300"/>
      <c r="H4" s="300"/>
      <c r="I4" s="300"/>
      <c r="J4" s="300"/>
    </row>
    <row r="5" spans="1:13" ht="30" customHeight="1"/>
    <row r="6" spans="1:13" ht="30" customHeight="1">
      <c r="A6" s="29" t="s">
        <v>366</v>
      </c>
      <c r="B6" s="173"/>
      <c r="C6" s="173"/>
      <c r="D6" s="173"/>
      <c r="E6" s="27"/>
      <c r="F6" s="27"/>
    </row>
    <row r="7" spans="1:13" ht="18.75" customHeight="1">
      <c r="A7" s="304"/>
      <c r="B7" s="304"/>
      <c r="C7" s="304"/>
      <c r="D7" s="304"/>
      <c r="E7" s="304"/>
      <c r="F7" s="304"/>
      <c r="G7" s="27" t="s">
        <v>233</v>
      </c>
      <c r="H7" s="353"/>
    </row>
    <row r="8" spans="1:13" ht="20.100000000000001" customHeight="1">
      <c r="A8" s="470" t="s">
        <v>192</v>
      </c>
      <c r="B8" s="471"/>
      <c r="C8" s="471"/>
      <c r="D8" s="472"/>
      <c r="E8" s="470" t="s">
        <v>193</v>
      </c>
      <c r="F8" s="472"/>
      <c r="G8" s="174" t="s">
        <v>234</v>
      </c>
      <c r="H8" s="175" t="s">
        <v>235</v>
      </c>
    </row>
    <row r="9" spans="1:13" ht="20.100000000000001" customHeight="1">
      <c r="A9" s="473"/>
      <c r="B9" s="474"/>
      <c r="C9" s="474"/>
      <c r="D9" s="475"/>
      <c r="E9" s="299"/>
      <c r="F9" s="298" t="s">
        <v>33</v>
      </c>
      <c r="G9" s="176" t="s">
        <v>39</v>
      </c>
      <c r="H9" s="177" t="s">
        <v>236</v>
      </c>
    </row>
    <row r="10" spans="1:13" ht="18.75" customHeight="1">
      <c r="A10" s="495" t="s">
        <v>196</v>
      </c>
      <c r="B10" s="496"/>
      <c r="C10" s="496"/>
      <c r="D10" s="161"/>
      <c r="E10" s="178">
        <v>98817</v>
      </c>
      <c r="F10" s="301">
        <v>100</v>
      </c>
      <c r="G10" s="419">
        <v>178</v>
      </c>
      <c r="H10" s="301">
        <v>65</v>
      </c>
    </row>
    <row r="11" spans="1:13" ht="15" customHeight="1">
      <c r="A11" s="162" t="s">
        <v>174</v>
      </c>
      <c r="B11" s="139"/>
      <c r="C11" s="139"/>
      <c r="D11" s="167"/>
      <c r="E11" s="181" t="s">
        <v>200</v>
      </c>
      <c r="F11" s="362" t="s">
        <v>200</v>
      </c>
      <c r="G11" s="180" t="s">
        <v>200</v>
      </c>
      <c r="H11" s="180" t="s">
        <v>200</v>
      </c>
    </row>
    <row r="12" spans="1:13" ht="15" customHeight="1">
      <c r="A12" s="70" t="s">
        <v>175</v>
      </c>
      <c r="B12" s="139"/>
      <c r="C12" s="169"/>
      <c r="D12" s="170"/>
      <c r="E12" s="180" t="s">
        <v>200</v>
      </c>
      <c r="F12" s="362" t="s">
        <v>200</v>
      </c>
      <c r="G12" s="180" t="s">
        <v>200</v>
      </c>
      <c r="H12" s="180" t="s">
        <v>200</v>
      </c>
    </row>
    <row r="13" spans="1:13" ht="15" customHeight="1">
      <c r="A13" s="60" t="s">
        <v>176</v>
      </c>
      <c r="B13" s="139"/>
      <c r="C13" s="139"/>
      <c r="D13" s="167"/>
      <c r="E13" s="179">
        <v>1075</v>
      </c>
      <c r="F13" s="369">
        <v>1.1000000000000001</v>
      </c>
      <c r="G13" s="180">
        <f>E13/表２産業分類別事業所数!C25</f>
        <v>89.583333333333329</v>
      </c>
      <c r="H13" s="181">
        <f>表５産業分類別年間商品販売額!E25/'５売場面積　表７売り場面積'!E13</f>
        <v>13.134883720930233</v>
      </c>
    </row>
    <row r="14" spans="1:13" ht="15" customHeight="1">
      <c r="A14" s="71" t="s">
        <v>177</v>
      </c>
      <c r="B14" s="139"/>
      <c r="C14" s="139"/>
      <c r="D14" s="167"/>
      <c r="E14" s="179">
        <v>1760</v>
      </c>
      <c r="F14" s="369">
        <v>1.8</v>
      </c>
      <c r="G14" s="180">
        <f>E14/表２産業分類別事業所数!C26</f>
        <v>195.55555555555554</v>
      </c>
      <c r="H14" s="181">
        <f>表５産業分類別年間商品販売額!E26/'５売場面積　表７売り場面積'!E14</f>
        <v>29.202840909090909</v>
      </c>
    </row>
    <row r="15" spans="1:13" ht="15" customHeight="1">
      <c r="A15" s="71" t="s">
        <v>178</v>
      </c>
      <c r="B15" s="139"/>
      <c r="C15" s="139"/>
      <c r="D15" s="167"/>
      <c r="E15" s="179">
        <v>9486</v>
      </c>
      <c r="F15" s="369">
        <v>9.6</v>
      </c>
      <c r="G15" s="180">
        <f>E15/表２産業分類別事業所数!C27</f>
        <v>327.10344827586209</v>
      </c>
      <c r="H15" s="181">
        <f>表５産業分類別年間商品販売額!E27/'５売場面積　表７売り場面積'!E15</f>
        <v>32.931899641577061</v>
      </c>
    </row>
    <row r="16" spans="1:13" ht="15" customHeight="1">
      <c r="A16" s="71" t="s">
        <v>179</v>
      </c>
      <c r="B16" s="139"/>
      <c r="C16" s="139"/>
      <c r="D16" s="167"/>
      <c r="E16" s="179">
        <v>1058</v>
      </c>
      <c r="F16" s="369">
        <v>1.1000000000000001</v>
      </c>
      <c r="G16" s="180">
        <f>E16/表２産業分類別事業所数!C28</f>
        <v>151.14285714285714</v>
      </c>
      <c r="H16" s="181">
        <f>表５産業分類別年間商品販売額!E28/'５売場面積　表７売り場面積'!E16</f>
        <v>30.277882797731568</v>
      </c>
    </row>
    <row r="17" spans="1:8" ht="15" customHeight="1">
      <c r="A17" s="76" t="s">
        <v>180</v>
      </c>
      <c r="B17" s="139"/>
      <c r="C17" s="139"/>
      <c r="D17" s="167"/>
      <c r="E17" s="179">
        <v>1705</v>
      </c>
      <c r="F17" s="369">
        <v>1.7</v>
      </c>
      <c r="G17" s="180">
        <f>E17/表２産業分類別事業所数!C29</f>
        <v>189.44444444444446</v>
      </c>
      <c r="H17" s="181">
        <f>表５産業分類別年間商品販売額!E29/'５売場面積　表７売り場面積'!E17</f>
        <v>15.374780058651027</v>
      </c>
    </row>
    <row r="18" spans="1:8" ht="15" customHeight="1">
      <c r="A18" s="71" t="s">
        <v>77</v>
      </c>
      <c r="B18" s="139"/>
      <c r="C18" s="139"/>
      <c r="D18" s="167"/>
      <c r="E18" s="179">
        <v>9923</v>
      </c>
      <c r="F18" s="369">
        <v>10</v>
      </c>
      <c r="G18" s="180">
        <f>E18/表２産業分類別事業所数!C30</f>
        <v>522.26315789473688</v>
      </c>
      <c r="H18" s="181">
        <f>表５産業分類別年間商品販売額!E30/'５売場面積　表７売り場面積'!E18</f>
        <v>76.786455708958982</v>
      </c>
    </row>
    <row r="19" spans="1:8" ht="15" customHeight="1">
      <c r="A19" s="71" t="s">
        <v>78</v>
      </c>
      <c r="B19" s="31"/>
      <c r="C19" s="31"/>
      <c r="D19" s="171"/>
      <c r="E19" s="179">
        <v>1363</v>
      </c>
      <c r="F19" s="369">
        <v>1.4</v>
      </c>
      <c r="G19" s="180">
        <f>E19/表２産業分類別事業所数!C31</f>
        <v>104.84615384615384</v>
      </c>
      <c r="H19" s="181">
        <f>表５産業分類別年間商品販売額!E31/'５売場面積　表７売り場面積'!E19</f>
        <v>22.559794570799706</v>
      </c>
    </row>
    <row r="20" spans="1:8" ht="15" customHeight="1">
      <c r="A20" s="71" t="s">
        <v>181</v>
      </c>
      <c r="B20" s="306"/>
      <c r="C20" s="306"/>
      <c r="D20" s="358"/>
      <c r="E20" s="179">
        <v>239</v>
      </c>
      <c r="F20" s="369">
        <v>0.2</v>
      </c>
      <c r="G20" s="180">
        <f>E20/表２産業分類別事業所数!C32</f>
        <v>34.142857142857146</v>
      </c>
      <c r="H20" s="181">
        <f>表５産業分類別年間商品販売額!E32/'５売場面積　表７売り場面積'!E20</f>
        <v>138.26359832635984</v>
      </c>
    </row>
    <row r="21" spans="1:8" ht="15" customHeight="1">
      <c r="A21" s="71" t="s">
        <v>80</v>
      </c>
      <c r="B21" s="306"/>
      <c r="C21" s="306"/>
      <c r="D21" s="358"/>
      <c r="E21" s="179">
        <v>405</v>
      </c>
      <c r="F21" s="369">
        <v>0.4</v>
      </c>
      <c r="G21" s="180">
        <f>E21/表２産業分類別事業所数!C33</f>
        <v>33.75</v>
      </c>
      <c r="H21" s="181">
        <f>表５産業分類別年間商品販売額!E33/'５売場面積　表７売り場面積'!E21</f>
        <v>91.950617283950621</v>
      </c>
    </row>
    <row r="22" spans="1:8" ht="15" customHeight="1">
      <c r="A22" s="71" t="s">
        <v>81</v>
      </c>
      <c r="B22" s="306"/>
      <c r="C22" s="306"/>
      <c r="D22" s="358"/>
      <c r="E22" s="179">
        <v>886</v>
      </c>
      <c r="F22" s="369">
        <v>0.9</v>
      </c>
      <c r="G22" s="180">
        <f>E22/表２産業分類別事業所数!C34</f>
        <v>38.521739130434781</v>
      </c>
      <c r="H22" s="181">
        <f>表５産業分類別年間商品販売額!E34/'５売場面積　表７売り場面積'!E22</f>
        <v>28.62866817155756</v>
      </c>
    </row>
    <row r="23" spans="1:8" ht="15" customHeight="1">
      <c r="A23" s="71" t="s">
        <v>82</v>
      </c>
      <c r="B23" s="306"/>
      <c r="C23" s="306"/>
      <c r="D23" s="358"/>
      <c r="E23" s="179">
        <v>1056</v>
      </c>
      <c r="F23" s="369">
        <v>1.1000000000000001</v>
      </c>
      <c r="G23" s="180">
        <f>E23/表２産業分類別事業所数!C35</f>
        <v>30.171428571428571</v>
      </c>
      <c r="H23" s="181">
        <f>表５産業分類別年間商品販売額!E35/'５売場面積　表７売り場面積'!E23</f>
        <v>68.607007575757578</v>
      </c>
    </row>
    <row r="24" spans="1:8" ht="15" customHeight="1">
      <c r="A24" s="71" t="s">
        <v>182</v>
      </c>
      <c r="B24" s="306"/>
      <c r="C24" s="306"/>
      <c r="D24" s="358"/>
      <c r="E24" s="179">
        <v>9197</v>
      </c>
      <c r="F24" s="369">
        <v>9.3000000000000007</v>
      </c>
      <c r="G24" s="180">
        <f>E24/表２産業分類別事業所数!C36</f>
        <v>153.28333333333333</v>
      </c>
      <c r="H24" s="181">
        <f>表５産業分類別年間商品販売額!E36/'５売場面積　表７売り場面積'!E24</f>
        <v>71.214961400456673</v>
      </c>
    </row>
    <row r="25" spans="1:8" ht="15" customHeight="1">
      <c r="A25" s="71" t="s">
        <v>183</v>
      </c>
      <c r="B25" s="306"/>
      <c r="C25" s="306"/>
      <c r="D25" s="358"/>
      <c r="E25" s="179">
        <v>2463</v>
      </c>
      <c r="F25" s="369">
        <v>2.5</v>
      </c>
      <c r="G25" s="180">
        <f>E25/表２産業分類別事業所数!C37</f>
        <v>44.781818181818181</v>
      </c>
      <c r="H25" s="181">
        <f>表５産業分類別年間商品販売額!E37/'５売場面積　表７売り場面積'!E25</f>
        <v>195.8359723913926</v>
      </c>
    </row>
    <row r="26" spans="1:8" ht="15" customHeight="1">
      <c r="A26" s="71" t="s">
        <v>184</v>
      </c>
      <c r="B26" s="306"/>
      <c r="C26" s="306"/>
      <c r="D26" s="358"/>
      <c r="E26" s="179">
        <v>510</v>
      </c>
      <c r="F26" s="369">
        <v>0.5</v>
      </c>
      <c r="G26" s="180">
        <f>E26/表２産業分類別事業所数!C38</f>
        <v>42.5</v>
      </c>
      <c r="H26" s="181">
        <f>表５産業分類別年間商品販売額!E38/'５売場面積　表７売り場面積'!E26</f>
        <v>34.94705882352941</v>
      </c>
    </row>
    <row r="27" spans="1:8" ht="15" customHeight="1">
      <c r="A27" s="76" t="s">
        <v>86</v>
      </c>
      <c r="B27" s="306"/>
      <c r="C27" s="306"/>
      <c r="D27" s="358"/>
      <c r="E27" s="179">
        <v>4972</v>
      </c>
      <c r="F27" s="369">
        <v>5</v>
      </c>
      <c r="G27" s="180">
        <f>E27/表２産業分類別事業所数!C39</f>
        <v>248.6</v>
      </c>
      <c r="H27" s="181">
        <f>表５産業分類別年間商品販売額!E39/'５売場面積　表７売り場面積'!E27</f>
        <v>64.773531777956563</v>
      </c>
    </row>
    <row r="28" spans="1:8" ht="15" customHeight="1">
      <c r="A28" s="71" t="s">
        <v>87</v>
      </c>
      <c r="B28" s="306"/>
      <c r="C28" s="306"/>
      <c r="D28" s="358"/>
      <c r="E28" s="179">
        <v>5014</v>
      </c>
      <c r="F28" s="369">
        <v>5.0999999999999996</v>
      </c>
      <c r="G28" s="180">
        <f>E28/表２産業分類別事業所数!C40</f>
        <v>334.26666666666665</v>
      </c>
      <c r="H28" s="181">
        <f>表５産業分類別年間商品販売額!E40/'５売場面積　表７売り場面積'!E28</f>
        <v>10.494415636218587</v>
      </c>
    </row>
    <row r="29" spans="1:8" ht="15" customHeight="1">
      <c r="A29" s="71" t="s">
        <v>88</v>
      </c>
      <c r="B29" s="306"/>
      <c r="C29" s="306"/>
      <c r="D29" s="358"/>
      <c r="E29" s="181" t="s">
        <v>200</v>
      </c>
      <c r="F29" s="369" t="s">
        <v>200</v>
      </c>
      <c r="G29" s="180" t="s">
        <v>200</v>
      </c>
      <c r="H29" s="181" t="s">
        <v>200</v>
      </c>
    </row>
    <row r="30" spans="1:8" ht="15" customHeight="1">
      <c r="A30" s="71" t="s">
        <v>185</v>
      </c>
      <c r="B30" s="306"/>
      <c r="C30" s="306"/>
      <c r="D30" s="358"/>
      <c r="E30" s="179">
        <v>3842</v>
      </c>
      <c r="F30" s="369">
        <v>3.9</v>
      </c>
      <c r="G30" s="180">
        <f>E30/表２産業分類別事業所数!C42</f>
        <v>96.05</v>
      </c>
      <c r="H30" s="181">
        <f>表５産業分類別年間商品販売額!E42/'５売場面積　表７売り場面積'!E30</f>
        <v>101.50182196772515</v>
      </c>
    </row>
    <row r="31" spans="1:8" ht="15" customHeight="1">
      <c r="A31" s="71" t="s">
        <v>90</v>
      </c>
      <c r="B31" s="306"/>
      <c r="C31" s="306"/>
      <c r="D31" s="358"/>
      <c r="E31" s="179">
        <v>3431</v>
      </c>
      <c r="F31" s="369">
        <v>3.5</v>
      </c>
      <c r="G31" s="180">
        <f>E31/表２産業分類別事業所数!C43</f>
        <v>142.95833333333334</v>
      </c>
      <c r="H31" s="181">
        <f>表５産業分類別年間商品販売額!E43/'５売場面積　表７売り場面積'!E31</f>
        <v>89.058292043136106</v>
      </c>
    </row>
    <row r="32" spans="1:8" ht="15" customHeight="1">
      <c r="A32" s="71" t="s">
        <v>186</v>
      </c>
      <c r="B32" s="306"/>
      <c r="C32" s="306"/>
      <c r="D32" s="358"/>
      <c r="E32" s="179">
        <v>335</v>
      </c>
      <c r="F32" s="369">
        <v>0.3</v>
      </c>
      <c r="G32" s="180">
        <f>E32/表２産業分類別事業所数!C44</f>
        <v>8.5897435897435894</v>
      </c>
      <c r="H32" s="181">
        <f>表５産業分類別年間商品販売額!E44/'５売場面積　表７売り場面積'!E32</f>
        <v>3488.7313432835822</v>
      </c>
    </row>
    <row r="33" spans="1:8" ht="15" customHeight="1">
      <c r="A33" s="71" t="s">
        <v>187</v>
      </c>
      <c r="B33" s="306"/>
      <c r="C33" s="306"/>
      <c r="D33" s="358"/>
      <c r="E33" s="179">
        <v>950</v>
      </c>
      <c r="F33" s="369">
        <v>1</v>
      </c>
      <c r="G33" s="180">
        <f>E33/表２産業分類別事業所数!C45</f>
        <v>86.36363636363636</v>
      </c>
      <c r="H33" s="181">
        <f>表５産業分類別年間商品販売額!E45/'５売場面積　表７売り場面積'!E33</f>
        <v>104.17473684210526</v>
      </c>
    </row>
    <row r="34" spans="1:8" ht="15" customHeight="1">
      <c r="A34" s="76" t="s">
        <v>188</v>
      </c>
      <c r="B34" s="306"/>
      <c r="C34" s="306"/>
      <c r="D34" s="358"/>
      <c r="E34" s="179">
        <v>4116</v>
      </c>
      <c r="F34" s="369">
        <v>4.2</v>
      </c>
      <c r="G34" s="180">
        <f>E34/表２産業分類別事業所数!C46</f>
        <v>274.39999999999998</v>
      </c>
      <c r="H34" s="181">
        <f>表５産業分類別年間商品販売額!E46/'５売場面積　表７売り場面積'!E34</f>
        <v>39.443391642371232</v>
      </c>
    </row>
    <row r="35" spans="1:8" ht="15" customHeight="1">
      <c r="A35" s="71" t="s">
        <v>94</v>
      </c>
      <c r="B35" s="306"/>
      <c r="C35" s="306"/>
      <c r="D35" s="358"/>
      <c r="E35" s="179">
        <v>1050</v>
      </c>
      <c r="F35" s="369">
        <v>1.1000000000000001</v>
      </c>
      <c r="G35" s="180">
        <f>E35/表２産業分類別事業所数!C47</f>
        <v>65.625</v>
      </c>
      <c r="H35" s="181">
        <f>表５産業分類別年間商品販売額!E47/'５売場面積　表７売り場面積'!E35</f>
        <v>56.672380952380955</v>
      </c>
    </row>
    <row r="36" spans="1:8" ht="15" customHeight="1">
      <c r="A36" s="71" t="s">
        <v>95</v>
      </c>
      <c r="B36" s="306"/>
      <c r="C36" s="306"/>
      <c r="D36" s="358"/>
      <c r="E36" s="179">
        <v>20338</v>
      </c>
      <c r="F36" s="369">
        <v>20.6</v>
      </c>
      <c r="G36" s="180">
        <f>E36/表２産業分類別事業所数!C48</f>
        <v>369.78181818181821</v>
      </c>
      <c r="H36" s="181">
        <f>表５産業分類別年間商品販売額!E48/'５売場面積　表７売り場面積'!E36</f>
        <v>34.468925164716296</v>
      </c>
    </row>
    <row r="37" spans="1:8" ht="15" customHeight="1">
      <c r="A37" s="71" t="s">
        <v>189</v>
      </c>
      <c r="B37" s="306"/>
      <c r="C37" s="306"/>
      <c r="D37" s="358"/>
      <c r="E37" s="181" t="s">
        <v>40</v>
      </c>
      <c r="F37" s="369" t="s">
        <v>40</v>
      </c>
      <c r="G37" s="180" t="s">
        <v>40</v>
      </c>
      <c r="H37" s="181" t="s">
        <v>40</v>
      </c>
    </row>
    <row r="38" spans="1:8" ht="15" customHeight="1">
      <c r="A38" s="71" t="s">
        <v>190</v>
      </c>
      <c r="B38" s="306"/>
      <c r="C38" s="306"/>
      <c r="D38" s="358"/>
      <c r="E38" s="181" t="s">
        <v>40</v>
      </c>
      <c r="F38" s="369" t="s">
        <v>40</v>
      </c>
      <c r="G38" s="180" t="s">
        <v>40</v>
      </c>
      <c r="H38" s="181" t="s">
        <v>40</v>
      </c>
    </row>
    <row r="39" spans="1:8" ht="13.5">
      <c r="A39" s="172" t="s">
        <v>191</v>
      </c>
      <c r="B39" s="363"/>
      <c r="C39" s="363"/>
      <c r="D39" s="363"/>
      <c r="E39" s="364" t="s">
        <v>40</v>
      </c>
      <c r="F39" s="369" t="s">
        <v>40</v>
      </c>
      <c r="G39" s="365" t="s">
        <v>40</v>
      </c>
      <c r="H39" s="366" t="s">
        <v>40</v>
      </c>
    </row>
    <row r="40" spans="1:8">
      <c r="F40" s="376"/>
    </row>
  </sheetData>
  <mergeCells count="4">
    <mergeCell ref="A10:C10"/>
    <mergeCell ref="A2:G2"/>
    <mergeCell ref="A8:D9"/>
    <mergeCell ref="E8:F8"/>
  </mergeCells>
  <phoneticPr fontId="1"/>
  <pageMargins left="0.78740157480314965" right="0.59055118110236227" top="1.2598425196850394" bottom="1.0629921259842521" header="0.11811023622047245" footer="0.59055118110236227"/>
  <pageSetup paperSize="9" firstPageNumber="7" orientation="portrait" r:id="rId1"/>
  <headerFooter alignWithMargins="0">
    <oddFooter>&amp;C16</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
  <sheetViews>
    <sheetView view="pageBreakPreview" zoomScaleNormal="100" zoomScaleSheetLayoutView="100" workbookViewId="0">
      <selection activeCell="C66" sqref="C66"/>
    </sheetView>
  </sheetViews>
  <sheetFormatPr defaultRowHeight="13.5"/>
  <cols>
    <col min="1" max="1" width="11.5" style="402" customWidth="1"/>
    <col min="2" max="3" width="10.625" customWidth="1"/>
    <col min="4" max="4" width="11.5" customWidth="1"/>
    <col min="5" max="5" width="7.75" customWidth="1"/>
    <col min="6" max="7" width="10.625" customWidth="1"/>
    <col min="8" max="8" width="11.5" customWidth="1"/>
    <col min="9" max="9" width="7.75" customWidth="1"/>
  </cols>
  <sheetData>
    <row r="1" spans="1:9" ht="30" customHeight="1">
      <c r="A1" s="393" t="s">
        <v>237</v>
      </c>
      <c r="B1" s="393"/>
      <c r="C1" s="393"/>
      <c r="D1" s="393"/>
      <c r="E1" s="393"/>
      <c r="F1" s="393"/>
      <c r="G1" s="393"/>
      <c r="H1" s="393"/>
      <c r="I1" s="393"/>
    </row>
    <row r="2" spans="1:9" s="372" customFormat="1" ht="30" customHeight="1">
      <c r="A2" s="403" t="s">
        <v>510</v>
      </c>
      <c r="B2" s="403"/>
      <c r="C2" s="403"/>
      <c r="D2" s="403"/>
      <c r="E2" s="403"/>
      <c r="F2" s="403"/>
      <c r="G2" s="403"/>
      <c r="H2" s="403"/>
      <c r="I2" s="403"/>
    </row>
    <row r="3" spans="1:9" s="372" customFormat="1" ht="30" customHeight="1">
      <c r="A3" s="403" t="s">
        <v>512</v>
      </c>
      <c r="B3" s="403"/>
      <c r="C3" s="403"/>
      <c r="D3" s="403"/>
      <c r="E3" s="403"/>
      <c r="F3" s="403"/>
      <c r="G3" s="403"/>
      <c r="H3" s="403"/>
      <c r="I3" s="403"/>
    </row>
    <row r="4" spans="1:9" s="372" customFormat="1" ht="30" customHeight="1">
      <c r="A4" s="533" t="s">
        <v>511</v>
      </c>
      <c r="B4" s="533"/>
      <c r="C4" s="533"/>
      <c r="D4" s="533"/>
      <c r="E4" s="533"/>
      <c r="F4" s="533"/>
      <c r="G4" s="533"/>
      <c r="H4" s="533"/>
      <c r="I4" s="533"/>
    </row>
    <row r="5" spans="1:9" ht="18.75" customHeight="1">
      <c r="A5" s="405"/>
      <c r="B5" s="377"/>
      <c r="C5" s="377"/>
      <c r="D5" s="377"/>
      <c r="E5" s="377"/>
      <c r="F5" s="377"/>
      <c r="G5" s="377"/>
      <c r="H5" s="377"/>
      <c r="I5" s="377"/>
    </row>
    <row r="6" spans="1:9" ht="30" customHeight="1">
      <c r="A6" s="534" t="s">
        <v>440</v>
      </c>
      <c r="B6" s="534"/>
      <c r="C6" s="534"/>
      <c r="D6" s="534"/>
      <c r="E6" s="534"/>
      <c r="F6" s="534"/>
      <c r="G6" s="534"/>
      <c r="H6" s="534"/>
      <c r="I6" s="534"/>
    </row>
    <row r="7" spans="1:9" ht="30" customHeight="1">
      <c r="A7" s="533" t="s">
        <v>514</v>
      </c>
      <c r="B7" s="533"/>
      <c r="C7" s="533"/>
      <c r="D7" s="533"/>
      <c r="E7" s="533"/>
      <c r="F7" s="533"/>
      <c r="G7" s="533"/>
      <c r="H7" s="533"/>
      <c r="I7" s="533"/>
    </row>
    <row r="8" spans="1:9" ht="30" customHeight="1">
      <c r="A8" s="533" t="s">
        <v>513</v>
      </c>
      <c r="B8" s="533"/>
      <c r="C8" s="533"/>
      <c r="D8" s="533"/>
      <c r="E8" s="533"/>
      <c r="F8" s="533"/>
      <c r="G8" s="533"/>
      <c r="H8" s="533"/>
      <c r="I8" s="533"/>
    </row>
    <row r="9" spans="1:9" ht="30" customHeight="1">
      <c r="A9" s="533" t="s">
        <v>515</v>
      </c>
      <c r="B9" s="533"/>
      <c r="C9" s="533"/>
      <c r="D9" s="533"/>
      <c r="E9" s="533"/>
      <c r="F9" s="533"/>
      <c r="G9" s="533"/>
      <c r="H9" s="533"/>
      <c r="I9" s="533"/>
    </row>
    <row r="10" spans="1:9" ht="30" customHeight="1">
      <c r="A10" s="533" t="s">
        <v>504</v>
      </c>
      <c r="B10" s="533"/>
      <c r="C10" s="533"/>
      <c r="D10" s="533"/>
      <c r="E10" s="533"/>
      <c r="F10" s="533"/>
      <c r="G10" s="533"/>
      <c r="H10" s="533"/>
      <c r="I10" s="533"/>
    </row>
    <row r="11" spans="1:9" ht="22.5" customHeight="1">
      <c r="A11" s="406"/>
      <c r="B11" s="378"/>
      <c r="C11" s="378"/>
      <c r="D11" s="378"/>
      <c r="E11" s="378"/>
      <c r="F11" s="378"/>
      <c r="G11" s="378"/>
      <c r="H11" s="378"/>
      <c r="I11" s="378"/>
    </row>
    <row r="12" spans="1:9" ht="26.25" customHeight="1">
      <c r="A12" s="404" t="s">
        <v>505</v>
      </c>
      <c r="B12" s="379"/>
      <c r="C12" s="379"/>
      <c r="D12" s="379"/>
    </row>
    <row r="13" spans="1:9" ht="18.75" customHeight="1">
      <c r="A13" s="410"/>
      <c r="G13" s="530" t="s">
        <v>501</v>
      </c>
      <c r="H13" s="530"/>
      <c r="I13" s="530"/>
    </row>
    <row r="14" spans="1:9" ht="28.5" customHeight="1">
      <c r="A14" s="523" t="s">
        <v>238</v>
      </c>
      <c r="B14" s="525" t="s">
        <v>502</v>
      </c>
      <c r="C14" s="526"/>
      <c r="D14" s="526"/>
      <c r="E14" s="527"/>
      <c r="F14" s="525" t="s">
        <v>509</v>
      </c>
      <c r="G14" s="526"/>
      <c r="H14" s="526"/>
      <c r="I14" s="527"/>
    </row>
    <row r="15" spans="1:9" ht="28.5" customHeight="1">
      <c r="A15" s="524"/>
      <c r="B15" s="380" t="s">
        <v>239</v>
      </c>
      <c r="C15" s="380" t="s">
        <v>240</v>
      </c>
      <c r="D15" s="380" t="s">
        <v>241</v>
      </c>
      <c r="E15" s="380" t="s">
        <v>242</v>
      </c>
      <c r="F15" s="380" t="s">
        <v>239</v>
      </c>
      <c r="G15" s="380" t="s">
        <v>240</v>
      </c>
      <c r="H15" s="380" t="s">
        <v>241</v>
      </c>
      <c r="I15" s="380" t="s">
        <v>242</v>
      </c>
    </row>
    <row r="16" spans="1:9" ht="28.5" customHeight="1">
      <c r="A16" s="407" t="s">
        <v>243</v>
      </c>
      <c r="B16" s="381">
        <v>55</v>
      </c>
      <c r="C16" s="381">
        <v>260</v>
      </c>
      <c r="D16" s="381">
        <f>B16+C16</f>
        <v>315</v>
      </c>
      <c r="E16" s="382">
        <f>D16/D$26*100</f>
        <v>47.727272727272727</v>
      </c>
      <c r="F16" s="381">
        <v>78</v>
      </c>
      <c r="G16" s="381">
        <v>378</v>
      </c>
      <c r="H16" s="381">
        <f>F16+G16</f>
        <v>456</v>
      </c>
      <c r="I16" s="382">
        <f>H16/H$26*100</f>
        <v>50.779510022271715</v>
      </c>
    </row>
    <row r="17" spans="1:10" ht="28.5" customHeight="1">
      <c r="A17" s="407" t="s">
        <v>244</v>
      </c>
      <c r="B17" s="381">
        <v>11</v>
      </c>
      <c r="C17" s="381">
        <v>72</v>
      </c>
      <c r="D17" s="381">
        <f t="shared" ref="D17:D25" si="0">B17+C17</f>
        <v>83</v>
      </c>
      <c r="E17" s="382">
        <f t="shared" ref="E17:E25" si="1">D17/D$26*100</f>
        <v>12.575757575757576</v>
      </c>
      <c r="F17" s="381">
        <v>13</v>
      </c>
      <c r="G17" s="381">
        <v>68</v>
      </c>
      <c r="H17" s="381">
        <f t="shared" ref="H17:H25" si="2">F17+G17</f>
        <v>81</v>
      </c>
      <c r="I17" s="382">
        <f t="shared" ref="I17:I25" si="3">H17/H$26*100</f>
        <v>9.0200445434298437</v>
      </c>
    </row>
    <row r="18" spans="1:10" ht="28.5" customHeight="1">
      <c r="A18" s="407" t="s">
        <v>245</v>
      </c>
      <c r="B18" s="381">
        <v>3</v>
      </c>
      <c r="C18" s="381">
        <v>17</v>
      </c>
      <c r="D18" s="381">
        <f t="shared" si="0"/>
        <v>20</v>
      </c>
      <c r="E18" s="382">
        <f t="shared" si="1"/>
        <v>3.0303030303030303</v>
      </c>
      <c r="F18" s="381">
        <v>3</v>
      </c>
      <c r="G18" s="381">
        <v>24</v>
      </c>
      <c r="H18" s="381">
        <f t="shared" si="2"/>
        <v>27</v>
      </c>
      <c r="I18" s="382">
        <f t="shared" si="3"/>
        <v>3.0066815144766146</v>
      </c>
    </row>
    <row r="19" spans="1:10" ht="28.5" customHeight="1">
      <c r="A19" s="407" t="s">
        <v>246</v>
      </c>
      <c r="B19" s="381">
        <v>13</v>
      </c>
      <c r="C19" s="381">
        <v>40</v>
      </c>
      <c r="D19" s="381">
        <f t="shared" si="0"/>
        <v>53</v>
      </c>
      <c r="E19" s="382">
        <f t="shared" si="1"/>
        <v>8.0303030303030312</v>
      </c>
      <c r="F19" s="381">
        <v>14</v>
      </c>
      <c r="G19" s="381">
        <v>55</v>
      </c>
      <c r="H19" s="381">
        <f t="shared" si="2"/>
        <v>69</v>
      </c>
      <c r="I19" s="382">
        <f t="shared" si="3"/>
        <v>7.6837416481069036</v>
      </c>
    </row>
    <row r="20" spans="1:10" ht="28.5" customHeight="1">
      <c r="A20" s="407" t="s">
        <v>247</v>
      </c>
      <c r="B20" s="381">
        <v>5</v>
      </c>
      <c r="C20" s="381">
        <v>22</v>
      </c>
      <c r="D20" s="381">
        <f t="shared" si="0"/>
        <v>27</v>
      </c>
      <c r="E20" s="382">
        <f t="shared" si="1"/>
        <v>4.0909090909090908</v>
      </c>
      <c r="F20" s="381">
        <v>2</v>
      </c>
      <c r="G20" s="381">
        <v>34</v>
      </c>
      <c r="H20" s="381">
        <f t="shared" si="2"/>
        <v>36</v>
      </c>
      <c r="I20" s="382">
        <f t="shared" si="3"/>
        <v>4.0089086859688194</v>
      </c>
    </row>
    <row r="21" spans="1:10" ht="28.5" customHeight="1">
      <c r="A21" s="407" t="s">
        <v>248</v>
      </c>
      <c r="B21" s="381">
        <v>3</v>
      </c>
      <c r="C21" s="381">
        <v>33</v>
      </c>
      <c r="D21" s="381">
        <f t="shared" si="0"/>
        <v>36</v>
      </c>
      <c r="E21" s="382">
        <f t="shared" si="1"/>
        <v>5.4545454545454541</v>
      </c>
      <c r="F21" s="381">
        <v>2</v>
      </c>
      <c r="G21" s="381">
        <v>40</v>
      </c>
      <c r="H21" s="381">
        <f t="shared" si="2"/>
        <v>42</v>
      </c>
      <c r="I21" s="382">
        <f t="shared" si="3"/>
        <v>4.6770601336302899</v>
      </c>
    </row>
    <row r="22" spans="1:10" ht="28.5" customHeight="1">
      <c r="A22" s="407" t="s">
        <v>249</v>
      </c>
      <c r="B22" s="381">
        <v>2</v>
      </c>
      <c r="C22" s="381">
        <v>32</v>
      </c>
      <c r="D22" s="381">
        <f t="shared" si="0"/>
        <v>34</v>
      </c>
      <c r="E22" s="382">
        <f t="shared" si="1"/>
        <v>5.1515151515151514</v>
      </c>
      <c r="F22" s="381">
        <v>3</v>
      </c>
      <c r="G22" s="381">
        <v>57</v>
      </c>
      <c r="H22" s="381">
        <f t="shared" si="2"/>
        <v>60</v>
      </c>
      <c r="I22" s="382">
        <f t="shared" si="3"/>
        <v>6.6815144766146997</v>
      </c>
    </row>
    <row r="23" spans="1:10" ht="28.5" customHeight="1">
      <c r="A23" s="407" t="s">
        <v>250</v>
      </c>
      <c r="B23" s="381">
        <v>7</v>
      </c>
      <c r="C23" s="381">
        <v>58</v>
      </c>
      <c r="D23" s="381">
        <f t="shared" si="0"/>
        <v>65</v>
      </c>
      <c r="E23" s="382">
        <f t="shared" si="1"/>
        <v>9.8484848484848477</v>
      </c>
      <c r="F23" s="381">
        <v>6</v>
      </c>
      <c r="G23" s="381">
        <v>75</v>
      </c>
      <c r="H23" s="381">
        <f t="shared" si="2"/>
        <v>81</v>
      </c>
      <c r="I23" s="382">
        <f t="shared" si="3"/>
        <v>9.0200445434298437</v>
      </c>
    </row>
    <row r="24" spans="1:10" ht="28.5" customHeight="1">
      <c r="A24" s="407" t="s">
        <v>251</v>
      </c>
      <c r="B24" s="381">
        <v>2</v>
      </c>
      <c r="C24" s="381">
        <v>7</v>
      </c>
      <c r="D24" s="381">
        <f t="shared" si="0"/>
        <v>9</v>
      </c>
      <c r="E24" s="382">
        <f t="shared" si="1"/>
        <v>1.3636363636363635</v>
      </c>
      <c r="F24" s="381">
        <v>1</v>
      </c>
      <c r="G24" s="381">
        <v>12</v>
      </c>
      <c r="H24" s="381">
        <f t="shared" si="2"/>
        <v>13</v>
      </c>
      <c r="I24" s="382">
        <f t="shared" si="3"/>
        <v>1.4476614699331849</v>
      </c>
    </row>
    <row r="25" spans="1:10" ht="28.5" customHeight="1">
      <c r="A25" s="407" t="s">
        <v>252</v>
      </c>
      <c r="B25" s="381">
        <v>3</v>
      </c>
      <c r="C25" s="381">
        <v>15</v>
      </c>
      <c r="D25" s="381">
        <f t="shared" si="0"/>
        <v>18</v>
      </c>
      <c r="E25" s="382">
        <f t="shared" si="1"/>
        <v>2.7272727272727271</v>
      </c>
      <c r="F25" s="381">
        <v>1</v>
      </c>
      <c r="G25" s="381">
        <v>32</v>
      </c>
      <c r="H25" s="381">
        <f t="shared" si="2"/>
        <v>33</v>
      </c>
      <c r="I25" s="382">
        <f t="shared" si="3"/>
        <v>3.6748329621380846</v>
      </c>
    </row>
    <row r="26" spans="1:10" ht="28.5" customHeight="1">
      <c r="A26" s="408" t="s">
        <v>253</v>
      </c>
      <c r="B26" s="381">
        <f>SUM(B16:B25)</f>
        <v>104</v>
      </c>
      <c r="C26" s="381">
        <f>SUM(C16:C25)</f>
        <v>556</v>
      </c>
      <c r="D26" s="381">
        <f>SUM(D16:D25)</f>
        <v>660</v>
      </c>
      <c r="E26" s="383">
        <v>100</v>
      </c>
      <c r="F26" s="381">
        <f>SUM(F16:F25)</f>
        <v>123</v>
      </c>
      <c r="G26" s="381">
        <f>SUM(G16:G25)</f>
        <v>775</v>
      </c>
      <c r="H26" s="381">
        <f>SUM(H16:H25)</f>
        <v>898</v>
      </c>
      <c r="I26" s="383">
        <v>100</v>
      </c>
    </row>
    <row r="28" spans="1:10" s="384" customFormat="1" ht="30" customHeight="1">
      <c r="A28" s="529" t="s">
        <v>441</v>
      </c>
      <c r="B28" s="529"/>
      <c r="C28" s="529"/>
      <c r="D28" s="529"/>
      <c r="E28" s="529"/>
      <c r="F28" s="529"/>
      <c r="G28" s="529"/>
      <c r="H28" s="529"/>
      <c r="I28" s="529"/>
      <c r="J28" s="385"/>
    </row>
    <row r="29" spans="1:10" s="384" customFormat="1" ht="30" customHeight="1">
      <c r="A29" s="522" t="s">
        <v>517</v>
      </c>
      <c r="B29" s="522"/>
      <c r="C29" s="522"/>
      <c r="D29" s="522"/>
      <c r="E29" s="522"/>
      <c r="F29" s="522"/>
      <c r="G29" s="522"/>
      <c r="H29" s="522"/>
      <c r="I29" s="522"/>
      <c r="J29" s="385"/>
    </row>
    <row r="30" spans="1:10" s="384" customFormat="1" ht="30" customHeight="1">
      <c r="A30" s="522" t="s">
        <v>516</v>
      </c>
      <c r="B30" s="522"/>
      <c r="C30" s="522"/>
      <c r="D30" s="522"/>
      <c r="E30" s="522"/>
      <c r="F30" s="522"/>
      <c r="G30" s="522"/>
      <c r="H30" s="522"/>
      <c r="I30" s="522"/>
      <c r="J30" s="385"/>
    </row>
    <row r="31" spans="1:10" s="384" customFormat="1" ht="30" customHeight="1">
      <c r="A31" s="522" t="s">
        <v>573</v>
      </c>
      <c r="B31" s="522"/>
      <c r="C31" s="522"/>
      <c r="D31" s="522"/>
      <c r="E31" s="522"/>
      <c r="F31" s="522"/>
      <c r="G31" s="522"/>
      <c r="H31" s="522"/>
      <c r="I31" s="522"/>
      <c r="J31" s="385"/>
    </row>
    <row r="32" spans="1:10" s="384" customFormat="1" ht="30" customHeight="1">
      <c r="A32" s="522" t="s">
        <v>518</v>
      </c>
      <c r="B32" s="522"/>
      <c r="C32" s="522"/>
      <c r="D32" s="522"/>
      <c r="E32" s="522"/>
      <c r="F32" s="522"/>
      <c r="G32" s="522"/>
      <c r="H32" s="522"/>
      <c r="I32" s="522"/>
      <c r="J32" s="385"/>
    </row>
    <row r="33" spans="1:10" ht="30" customHeight="1">
      <c r="A33" s="379"/>
      <c r="B33" s="375"/>
      <c r="C33" s="375"/>
      <c r="D33" s="375"/>
      <c r="E33" s="375"/>
      <c r="F33" s="375"/>
      <c r="G33" s="375"/>
      <c r="H33" s="375"/>
      <c r="I33" s="375"/>
      <c r="J33" s="375"/>
    </row>
    <row r="34" spans="1:10" ht="30" customHeight="1">
      <c r="A34" s="404" t="s">
        <v>506</v>
      </c>
    </row>
    <row r="35" spans="1:10" ht="18.75" customHeight="1">
      <c r="G35" s="530" t="s">
        <v>508</v>
      </c>
      <c r="H35" s="530"/>
      <c r="I35" s="530"/>
    </row>
    <row r="36" spans="1:10" ht="30" customHeight="1">
      <c r="A36" s="531" t="s">
        <v>238</v>
      </c>
      <c r="B36" s="525" t="s">
        <v>502</v>
      </c>
      <c r="C36" s="526"/>
      <c r="D36" s="526"/>
      <c r="E36" s="527"/>
      <c r="F36" s="525" t="s">
        <v>509</v>
      </c>
      <c r="G36" s="526"/>
      <c r="H36" s="526"/>
      <c r="I36" s="527"/>
    </row>
    <row r="37" spans="1:10" ht="30" customHeight="1">
      <c r="A37" s="532"/>
      <c r="B37" s="380" t="s">
        <v>239</v>
      </c>
      <c r="C37" s="380" t="s">
        <v>240</v>
      </c>
      <c r="D37" s="380" t="s">
        <v>241</v>
      </c>
      <c r="E37" s="380" t="s">
        <v>242</v>
      </c>
      <c r="F37" s="380" t="s">
        <v>239</v>
      </c>
      <c r="G37" s="380" t="s">
        <v>240</v>
      </c>
      <c r="H37" s="380" t="s">
        <v>241</v>
      </c>
      <c r="I37" s="380" t="s">
        <v>242</v>
      </c>
    </row>
    <row r="38" spans="1:10" ht="30" customHeight="1">
      <c r="A38" s="407" t="s">
        <v>243</v>
      </c>
      <c r="B38" s="386">
        <v>294</v>
      </c>
      <c r="C38" s="386">
        <v>2080</v>
      </c>
      <c r="D38" s="386">
        <f>B38+C38</f>
        <v>2374</v>
      </c>
      <c r="E38" s="387">
        <f>D38/$D$48*100</f>
        <v>60.499490316004078</v>
      </c>
      <c r="F38" s="386">
        <v>440</v>
      </c>
      <c r="G38" s="386">
        <v>3296</v>
      </c>
      <c r="H38" s="386">
        <f>F38+G38</f>
        <v>3736</v>
      </c>
      <c r="I38" s="387">
        <v>64.599999999999994</v>
      </c>
    </row>
    <row r="39" spans="1:10" ht="30" customHeight="1">
      <c r="A39" s="407" t="s">
        <v>244</v>
      </c>
      <c r="B39" s="386">
        <v>54</v>
      </c>
      <c r="C39" s="386">
        <v>373</v>
      </c>
      <c r="D39" s="386">
        <f t="shared" ref="D39:D47" si="4">B39+C39</f>
        <v>427</v>
      </c>
      <c r="E39" s="387">
        <f t="shared" ref="E39:E47" si="5">D39/$D$48*100</f>
        <v>10.881753312945973</v>
      </c>
      <c r="F39" s="386">
        <v>124</v>
      </c>
      <c r="G39" s="386">
        <v>415</v>
      </c>
      <c r="H39" s="386">
        <f t="shared" ref="H39:H47" si="6">F39+G39</f>
        <v>539</v>
      </c>
      <c r="I39" s="387">
        <v>9.3000000000000007</v>
      </c>
    </row>
    <row r="40" spans="1:10" ht="30" customHeight="1">
      <c r="A40" s="407" t="s">
        <v>245</v>
      </c>
      <c r="B40" s="386">
        <v>12</v>
      </c>
      <c r="C40" s="386">
        <v>118</v>
      </c>
      <c r="D40" s="386">
        <f t="shared" si="4"/>
        <v>130</v>
      </c>
      <c r="E40" s="387">
        <f t="shared" si="5"/>
        <v>3.3129459734964324</v>
      </c>
      <c r="F40" s="386">
        <v>29</v>
      </c>
      <c r="G40" s="386">
        <v>113</v>
      </c>
      <c r="H40" s="386">
        <f t="shared" si="6"/>
        <v>142</v>
      </c>
      <c r="I40" s="387">
        <v>2.5</v>
      </c>
    </row>
    <row r="41" spans="1:10" ht="30" customHeight="1">
      <c r="A41" s="407" t="s">
        <v>246</v>
      </c>
      <c r="B41" s="386">
        <v>146</v>
      </c>
      <c r="C41" s="386">
        <v>170</v>
      </c>
      <c r="D41" s="386">
        <f t="shared" si="4"/>
        <v>316</v>
      </c>
      <c r="E41" s="387">
        <f t="shared" si="5"/>
        <v>8.0530071355759425</v>
      </c>
      <c r="F41" s="386">
        <v>137</v>
      </c>
      <c r="G41" s="386">
        <v>258</v>
      </c>
      <c r="H41" s="386">
        <f t="shared" si="6"/>
        <v>395</v>
      </c>
      <c r="I41" s="387">
        <v>6.8</v>
      </c>
    </row>
    <row r="42" spans="1:10" ht="30" customHeight="1">
      <c r="A42" s="407" t="s">
        <v>247</v>
      </c>
      <c r="B42" s="386">
        <v>17</v>
      </c>
      <c r="C42" s="386">
        <v>83</v>
      </c>
      <c r="D42" s="386">
        <f t="shared" si="4"/>
        <v>100</v>
      </c>
      <c r="E42" s="387">
        <f t="shared" si="5"/>
        <v>2.5484199796126399</v>
      </c>
      <c r="F42" s="386">
        <v>11</v>
      </c>
      <c r="G42" s="386">
        <v>112</v>
      </c>
      <c r="H42" s="386">
        <f t="shared" si="6"/>
        <v>123</v>
      </c>
      <c r="I42" s="387">
        <v>2.1</v>
      </c>
    </row>
    <row r="43" spans="1:10" ht="30" customHeight="1">
      <c r="A43" s="407" t="s">
        <v>248</v>
      </c>
      <c r="B43" s="386">
        <v>18</v>
      </c>
      <c r="C43" s="386">
        <v>126</v>
      </c>
      <c r="D43" s="386">
        <f t="shared" si="4"/>
        <v>144</v>
      </c>
      <c r="E43" s="387">
        <f t="shared" si="5"/>
        <v>3.669724770642202</v>
      </c>
      <c r="F43" s="386">
        <v>14</v>
      </c>
      <c r="G43" s="386">
        <v>156</v>
      </c>
      <c r="H43" s="386">
        <f t="shared" si="6"/>
        <v>170</v>
      </c>
      <c r="I43" s="387">
        <v>2.9</v>
      </c>
    </row>
    <row r="44" spans="1:10" ht="30" customHeight="1">
      <c r="A44" s="407" t="s">
        <v>249</v>
      </c>
      <c r="B44" s="386">
        <v>3</v>
      </c>
      <c r="C44" s="386">
        <v>94</v>
      </c>
      <c r="D44" s="386">
        <f t="shared" si="4"/>
        <v>97</v>
      </c>
      <c r="E44" s="387">
        <f t="shared" si="5"/>
        <v>2.4719673802242612</v>
      </c>
      <c r="F44" s="386">
        <v>11</v>
      </c>
      <c r="G44" s="386">
        <v>158</v>
      </c>
      <c r="H44" s="386">
        <f t="shared" si="6"/>
        <v>169</v>
      </c>
      <c r="I44" s="387">
        <v>2.9</v>
      </c>
    </row>
    <row r="45" spans="1:10" ht="30" customHeight="1">
      <c r="A45" s="407" t="s">
        <v>250</v>
      </c>
      <c r="B45" s="386">
        <v>31</v>
      </c>
      <c r="C45" s="386">
        <v>235</v>
      </c>
      <c r="D45" s="386">
        <f t="shared" si="4"/>
        <v>266</v>
      </c>
      <c r="E45" s="387">
        <f t="shared" si="5"/>
        <v>6.778797145769623</v>
      </c>
      <c r="F45" s="386">
        <v>30</v>
      </c>
      <c r="G45" s="386">
        <v>392</v>
      </c>
      <c r="H45" s="386">
        <f t="shared" si="6"/>
        <v>422</v>
      </c>
      <c r="I45" s="387">
        <v>7.3</v>
      </c>
    </row>
    <row r="46" spans="1:10" ht="30" customHeight="1">
      <c r="A46" s="407" t="s">
        <v>251</v>
      </c>
      <c r="B46" s="386">
        <v>5</v>
      </c>
      <c r="C46" s="386">
        <v>25</v>
      </c>
      <c r="D46" s="386">
        <f t="shared" si="4"/>
        <v>30</v>
      </c>
      <c r="E46" s="387">
        <f t="shared" si="5"/>
        <v>0.76452599388379205</v>
      </c>
      <c r="F46" s="386">
        <v>1</v>
      </c>
      <c r="G46" s="386">
        <v>20</v>
      </c>
      <c r="H46" s="386">
        <f t="shared" si="6"/>
        <v>21</v>
      </c>
      <c r="I46" s="387">
        <v>0.4</v>
      </c>
    </row>
    <row r="47" spans="1:10" ht="30" customHeight="1">
      <c r="A47" s="407" t="s">
        <v>252</v>
      </c>
      <c r="B47" s="386">
        <v>5</v>
      </c>
      <c r="C47" s="386">
        <v>35</v>
      </c>
      <c r="D47" s="386">
        <f t="shared" si="4"/>
        <v>40</v>
      </c>
      <c r="E47" s="387">
        <f t="shared" si="5"/>
        <v>1.019367991845056</v>
      </c>
      <c r="F47" s="386">
        <v>3</v>
      </c>
      <c r="G47" s="386">
        <v>61</v>
      </c>
      <c r="H47" s="386">
        <f t="shared" si="6"/>
        <v>64</v>
      </c>
      <c r="I47" s="387">
        <v>1.1000000000000001</v>
      </c>
    </row>
    <row r="48" spans="1:10" ht="30" customHeight="1">
      <c r="A48" s="408" t="s">
        <v>253</v>
      </c>
      <c r="B48" s="386">
        <f t="shared" ref="B48:H48" si="7">SUM(B38:B47)</f>
        <v>585</v>
      </c>
      <c r="C48" s="386">
        <f t="shared" si="7"/>
        <v>3339</v>
      </c>
      <c r="D48" s="386">
        <f t="shared" si="7"/>
        <v>3924</v>
      </c>
      <c r="E48" s="388">
        <f t="shared" si="7"/>
        <v>99.999999999999986</v>
      </c>
      <c r="F48" s="386">
        <f t="shared" si="7"/>
        <v>800</v>
      </c>
      <c r="G48" s="386">
        <f t="shared" si="7"/>
        <v>4981</v>
      </c>
      <c r="H48" s="386">
        <f t="shared" si="7"/>
        <v>5781</v>
      </c>
      <c r="I48" s="389">
        <v>100</v>
      </c>
    </row>
    <row r="57" spans="1:10" ht="30" customHeight="1">
      <c r="A57" s="529" t="s">
        <v>442</v>
      </c>
      <c r="B57" s="529"/>
      <c r="C57" s="529"/>
      <c r="D57" s="529"/>
      <c r="E57" s="529"/>
      <c r="F57" s="529"/>
      <c r="G57" s="529"/>
      <c r="H57" s="529"/>
      <c r="I57" s="529"/>
      <c r="J57" s="374"/>
    </row>
    <row r="58" spans="1:10" ht="30" customHeight="1">
      <c r="A58" s="522" t="s">
        <v>519</v>
      </c>
      <c r="B58" s="522"/>
      <c r="C58" s="522"/>
      <c r="D58" s="522"/>
      <c r="E58" s="522"/>
      <c r="F58" s="522"/>
      <c r="G58" s="522"/>
      <c r="H58" s="522"/>
      <c r="I58" s="522"/>
      <c r="J58" s="374"/>
    </row>
    <row r="59" spans="1:10" ht="30" customHeight="1">
      <c r="A59" s="522" t="s">
        <v>520</v>
      </c>
      <c r="B59" s="522"/>
      <c r="C59" s="522"/>
      <c r="D59" s="522"/>
      <c r="E59" s="522"/>
      <c r="F59" s="522"/>
      <c r="G59" s="522"/>
      <c r="H59" s="522"/>
      <c r="I59" s="522"/>
      <c r="J59" s="374"/>
    </row>
    <row r="60" spans="1:10" ht="30" customHeight="1">
      <c r="A60" s="522" t="s">
        <v>521</v>
      </c>
      <c r="B60" s="522"/>
      <c r="C60" s="522"/>
      <c r="D60" s="522"/>
      <c r="E60" s="522"/>
      <c r="F60" s="522"/>
      <c r="G60" s="522"/>
      <c r="H60" s="522"/>
      <c r="I60" s="522"/>
      <c r="J60" s="374"/>
    </row>
    <row r="61" spans="1:10" ht="30" customHeight="1">
      <c r="A61" s="522" t="s">
        <v>522</v>
      </c>
      <c r="B61" s="522"/>
      <c r="C61" s="522"/>
      <c r="D61" s="522"/>
      <c r="E61" s="522"/>
      <c r="F61" s="522"/>
      <c r="G61" s="522"/>
      <c r="H61" s="522"/>
      <c r="I61" s="522"/>
      <c r="J61" s="374"/>
    </row>
    <row r="62" spans="1:10" ht="30" customHeight="1">
      <c r="A62" s="409"/>
      <c r="B62" s="373"/>
      <c r="C62" s="373"/>
      <c r="D62" s="373"/>
      <c r="E62" s="373"/>
      <c r="F62" s="373"/>
      <c r="G62" s="373"/>
      <c r="H62" s="373"/>
      <c r="I62" s="373"/>
      <c r="J62" s="374"/>
    </row>
    <row r="63" spans="1:10" ht="30" customHeight="1">
      <c r="A63" s="394" t="s">
        <v>507</v>
      </c>
      <c r="B63" s="373"/>
      <c r="C63" s="373"/>
      <c r="D63" s="373"/>
      <c r="E63" s="373"/>
      <c r="F63" s="373"/>
      <c r="G63" s="373"/>
      <c r="H63" s="373"/>
      <c r="I63" s="373"/>
      <c r="J63" s="374"/>
    </row>
    <row r="64" spans="1:10" ht="18.75" customHeight="1">
      <c r="A64" s="409"/>
      <c r="B64" s="373"/>
      <c r="C64" s="373"/>
      <c r="D64" s="373"/>
      <c r="E64" s="373"/>
      <c r="F64" s="373"/>
      <c r="G64" s="528" t="s">
        <v>201</v>
      </c>
      <c r="H64" s="528"/>
      <c r="I64" s="528"/>
      <c r="J64" s="374"/>
    </row>
    <row r="65" spans="1:9" ht="30" customHeight="1">
      <c r="A65" s="523" t="s">
        <v>238</v>
      </c>
      <c r="B65" s="525" t="s">
        <v>502</v>
      </c>
      <c r="C65" s="526"/>
      <c r="D65" s="526"/>
      <c r="E65" s="527"/>
      <c r="F65" s="525" t="s">
        <v>509</v>
      </c>
      <c r="G65" s="526"/>
      <c r="H65" s="526"/>
      <c r="I65" s="527"/>
    </row>
    <row r="66" spans="1:9" ht="30" customHeight="1">
      <c r="A66" s="524"/>
      <c r="B66" s="380" t="s">
        <v>239</v>
      </c>
      <c r="C66" s="380" t="s">
        <v>240</v>
      </c>
      <c r="D66" s="380" t="s">
        <v>241</v>
      </c>
      <c r="E66" s="380" t="s">
        <v>242</v>
      </c>
      <c r="F66" s="380" t="s">
        <v>239</v>
      </c>
      <c r="G66" s="380" t="s">
        <v>240</v>
      </c>
      <c r="H66" s="380" t="s">
        <v>241</v>
      </c>
      <c r="I66" s="380" t="s">
        <v>242</v>
      </c>
    </row>
    <row r="67" spans="1:9" ht="30" customHeight="1">
      <c r="A67" s="407" t="s">
        <v>243</v>
      </c>
      <c r="B67" s="399">
        <v>2626430</v>
      </c>
      <c r="C67" s="399">
        <v>4050626</v>
      </c>
      <c r="D67" s="399">
        <f>B67+C67</f>
        <v>6677056</v>
      </c>
      <c r="E67" s="400">
        <f>D67/D77*100</f>
        <v>57.830191645239992</v>
      </c>
      <c r="F67" s="390">
        <v>3018375</v>
      </c>
      <c r="G67" s="390">
        <v>5699278</v>
      </c>
      <c r="H67" s="390">
        <v>8717653</v>
      </c>
      <c r="I67" s="391">
        <v>67.447329531075411</v>
      </c>
    </row>
    <row r="68" spans="1:9" ht="30" customHeight="1">
      <c r="A68" s="407" t="s">
        <v>244</v>
      </c>
      <c r="B68" s="399">
        <v>549493</v>
      </c>
      <c r="C68" s="399">
        <v>817843</v>
      </c>
      <c r="D68" s="399">
        <f t="shared" ref="D68:D76" si="8">B68+C68</f>
        <v>1367336</v>
      </c>
      <c r="E68" s="400">
        <f>D68/D77*100</f>
        <v>11.84254002414176</v>
      </c>
      <c r="F68" s="390">
        <v>261524</v>
      </c>
      <c r="G68" s="390">
        <v>632462</v>
      </c>
      <c r="H68" s="390">
        <v>893986</v>
      </c>
      <c r="I68" s="391">
        <v>6.9166515733268996</v>
      </c>
    </row>
    <row r="69" spans="1:9" ht="30" customHeight="1">
      <c r="A69" s="407" t="s">
        <v>245</v>
      </c>
      <c r="B69" s="399">
        <v>80342</v>
      </c>
      <c r="C69" s="399">
        <v>302882</v>
      </c>
      <c r="D69" s="399">
        <f t="shared" si="8"/>
        <v>383224</v>
      </c>
      <c r="E69" s="400">
        <f>D69/D77*100</f>
        <v>3.3191150954935007</v>
      </c>
      <c r="F69" s="390">
        <v>51580</v>
      </c>
      <c r="G69" s="390">
        <v>257269</v>
      </c>
      <c r="H69" s="390">
        <v>308849</v>
      </c>
      <c r="I69" s="391">
        <v>2.3895239095136165</v>
      </c>
    </row>
    <row r="70" spans="1:9" ht="30" customHeight="1">
      <c r="A70" s="407" t="s">
        <v>246</v>
      </c>
      <c r="B70" s="399">
        <v>1274719</v>
      </c>
      <c r="C70" s="399">
        <v>299855</v>
      </c>
      <c r="D70" s="399">
        <f t="shared" si="8"/>
        <v>1574574</v>
      </c>
      <c r="E70" s="400">
        <f>D70/D77*100</f>
        <v>13.637434848473957</v>
      </c>
      <c r="F70" s="390">
        <v>1221826</v>
      </c>
      <c r="G70" s="390">
        <v>420694</v>
      </c>
      <c r="H70" s="390">
        <v>1642520</v>
      </c>
      <c r="I70" s="391">
        <v>12.707960238998039</v>
      </c>
    </row>
    <row r="71" spans="1:9" ht="30" customHeight="1">
      <c r="A71" s="407" t="s">
        <v>247</v>
      </c>
      <c r="B71" s="399">
        <v>71268</v>
      </c>
      <c r="C71" s="399">
        <v>139341</v>
      </c>
      <c r="D71" s="399">
        <f t="shared" si="8"/>
        <v>210609</v>
      </c>
      <c r="E71" s="400">
        <f>D71/D77*100</f>
        <v>1.8240911611662909</v>
      </c>
      <c r="F71" s="390">
        <v>86252</v>
      </c>
      <c r="G71" s="390">
        <v>127507</v>
      </c>
      <c r="H71" s="390">
        <v>213759</v>
      </c>
      <c r="I71" s="391">
        <v>1.6538251422984083</v>
      </c>
    </row>
    <row r="72" spans="1:9" ht="30" customHeight="1">
      <c r="A72" s="407" t="s">
        <v>248</v>
      </c>
      <c r="B72" s="401" t="s">
        <v>503</v>
      </c>
      <c r="C72" s="401" t="s">
        <v>503</v>
      </c>
      <c r="D72" s="401">
        <v>481127</v>
      </c>
      <c r="E72" s="400">
        <f>D72/D77*100</f>
        <v>4.1670560522031543</v>
      </c>
      <c r="F72" s="390">
        <v>10080</v>
      </c>
      <c r="G72" s="390">
        <v>222756</v>
      </c>
      <c r="H72" s="390">
        <v>232836</v>
      </c>
      <c r="I72" s="391">
        <v>1.801421370946684</v>
      </c>
    </row>
    <row r="73" spans="1:9" ht="30" customHeight="1">
      <c r="A73" s="407" t="s">
        <v>249</v>
      </c>
      <c r="B73" s="401" t="s">
        <v>503</v>
      </c>
      <c r="C73" s="401" t="s">
        <v>503</v>
      </c>
      <c r="D73" s="401">
        <v>83185</v>
      </c>
      <c r="E73" s="400">
        <f>D73/D77*100</f>
        <v>0.72046789663128319</v>
      </c>
      <c r="F73" s="390">
        <v>31908</v>
      </c>
      <c r="G73" s="390">
        <v>136347</v>
      </c>
      <c r="H73" s="390">
        <v>168255</v>
      </c>
      <c r="I73" s="391">
        <v>1.3017667060447453</v>
      </c>
    </row>
    <row r="74" spans="1:9" ht="30" customHeight="1">
      <c r="A74" s="407" t="s">
        <v>250</v>
      </c>
      <c r="B74" s="399">
        <v>233312</v>
      </c>
      <c r="C74" s="399">
        <v>483272</v>
      </c>
      <c r="D74" s="399">
        <f t="shared" si="8"/>
        <v>716584</v>
      </c>
      <c r="E74" s="400">
        <f>D74/D77*100</f>
        <v>6.2063565214838183</v>
      </c>
      <c r="F74" s="390">
        <v>70940</v>
      </c>
      <c r="G74" s="390">
        <v>609728</v>
      </c>
      <c r="H74" s="390">
        <v>680668</v>
      </c>
      <c r="I74" s="391">
        <v>5.2662383897659186</v>
      </c>
    </row>
    <row r="75" spans="1:9" ht="30" customHeight="1">
      <c r="A75" s="407" t="s">
        <v>251</v>
      </c>
      <c r="B75" s="401" t="s">
        <v>503</v>
      </c>
      <c r="C75" s="401" t="s">
        <v>503</v>
      </c>
      <c r="D75" s="401">
        <v>15076</v>
      </c>
      <c r="E75" s="400">
        <f>D75/D77*100</f>
        <v>0.13057370931794465</v>
      </c>
      <c r="F75" s="390">
        <v>610</v>
      </c>
      <c r="G75" s="390">
        <v>20095</v>
      </c>
      <c r="H75" s="390">
        <v>20705</v>
      </c>
      <c r="I75" s="391">
        <v>0.16019184956557875</v>
      </c>
    </row>
    <row r="76" spans="1:9" ht="30" customHeight="1">
      <c r="A76" s="407" t="s">
        <v>252</v>
      </c>
      <c r="B76" s="399">
        <v>8670</v>
      </c>
      <c r="C76" s="399">
        <v>28528</v>
      </c>
      <c r="D76" s="399">
        <f t="shared" si="8"/>
        <v>37198</v>
      </c>
      <c r="E76" s="400">
        <f>D76/D77*100</f>
        <v>0.32217304584829565</v>
      </c>
      <c r="F76" s="390">
        <v>750</v>
      </c>
      <c r="G76" s="390">
        <v>45146</v>
      </c>
      <c r="H76" s="390">
        <v>45896</v>
      </c>
      <c r="I76" s="391">
        <v>0.35509128846470911</v>
      </c>
    </row>
    <row r="77" spans="1:9" ht="30" customHeight="1">
      <c r="A77" s="408" t="s">
        <v>253</v>
      </c>
      <c r="B77" s="399">
        <v>5093030</v>
      </c>
      <c r="C77" s="418">
        <v>6452939</v>
      </c>
      <c r="D77" s="399">
        <f>SUM(D67:D76)</f>
        <v>11545969</v>
      </c>
      <c r="E77" s="400">
        <v>100</v>
      </c>
      <c r="F77" s="390">
        <v>4753845</v>
      </c>
      <c r="G77" s="390">
        <v>8171282</v>
      </c>
      <c r="H77" s="390">
        <v>12925127</v>
      </c>
      <c r="I77" s="392">
        <v>100</v>
      </c>
    </row>
  </sheetData>
  <mergeCells count="28">
    <mergeCell ref="G13:I13"/>
    <mergeCell ref="A4:I4"/>
    <mergeCell ref="A6:I6"/>
    <mergeCell ref="A7:I7"/>
    <mergeCell ref="A8:I8"/>
    <mergeCell ref="A9:I9"/>
    <mergeCell ref="A10:I10"/>
    <mergeCell ref="A57:I57"/>
    <mergeCell ref="G35:I35"/>
    <mergeCell ref="A14:A15"/>
    <mergeCell ref="B14:E14"/>
    <mergeCell ref="F14:I14"/>
    <mergeCell ref="A28:I28"/>
    <mergeCell ref="A29:I29"/>
    <mergeCell ref="A30:I30"/>
    <mergeCell ref="A31:I31"/>
    <mergeCell ref="A32:I32"/>
    <mergeCell ref="A36:A37"/>
    <mergeCell ref="B36:E36"/>
    <mergeCell ref="F36:I36"/>
    <mergeCell ref="A58:I58"/>
    <mergeCell ref="A59:I59"/>
    <mergeCell ref="A60:I60"/>
    <mergeCell ref="A61:I61"/>
    <mergeCell ref="A65:A66"/>
    <mergeCell ref="B65:E65"/>
    <mergeCell ref="F65:I65"/>
    <mergeCell ref="G64:I64"/>
  </mergeCells>
  <phoneticPr fontId="1"/>
  <pageMargins left="0.59055118110236227" right="0.39370078740157483" top="1.2598425196850394" bottom="1.0629921259842521" header="0.31496062992125984" footer="0.31496062992125984"/>
  <pageSetup paperSize="9" firstPageNumber="17" orientation="portrait" useFirstPageNumber="1" r:id="rId1"/>
  <headerFooter>
    <oddFooter>&amp;C&amp;P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view="pageBreakPreview" zoomScale="60" zoomScaleNormal="100" workbookViewId="0">
      <selection activeCell="C66" sqref="C66"/>
    </sheetView>
  </sheetViews>
  <sheetFormatPr defaultRowHeight="13.5"/>
  <cols>
    <col min="1" max="9" width="12.625" customWidth="1"/>
  </cols>
  <sheetData>
    <row r="1" spans="1:9" ht="30" customHeight="1">
      <c r="A1" s="1"/>
      <c r="B1" s="1"/>
      <c r="C1" s="1"/>
      <c r="D1" s="1"/>
      <c r="E1" s="1"/>
      <c r="F1" s="1"/>
      <c r="G1" s="1"/>
    </row>
    <row r="2" spans="1:9" ht="30" customHeight="1">
      <c r="A2" s="1"/>
      <c r="B2" s="1"/>
      <c r="C2" s="1"/>
      <c r="D2" s="1"/>
      <c r="E2" s="1"/>
      <c r="F2" s="1"/>
      <c r="G2" s="1"/>
    </row>
    <row r="3" spans="1:9" ht="30" customHeight="1">
      <c r="A3" s="1"/>
      <c r="B3" s="1"/>
      <c r="C3" s="1"/>
      <c r="D3" s="1"/>
      <c r="E3" s="1"/>
      <c r="F3" s="1"/>
      <c r="G3" s="1"/>
    </row>
    <row r="4" spans="1:9" ht="30" customHeight="1">
      <c r="A4" s="1"/>
      <c r="B4" s="1"/>
      <c r="C4" s="1"/>
      <c r="D4" s="1"/>
      <c r="E4" s="1"/>
      <c r="F4" s="1"/>
      <c r="G4" s="1"/>
    </row>
    <row r="5" spans="1:9" ht="30" customHeight="1">
      <c r="A5" s="1"/>
      <c r="B5" s="1"/>
      <c r="C5" s="1"/>
      <c r="D5" s="1"/>
      <c r="E5" s="1"/>
      <c r="F5" s="1"/>
      <c r="G5" s="1"/>
    </row>
    <row r="6" spans="1:9" ht="30" customHeight="1">
      <c r="A6" s="2"/>
      <c r="B6" s="2"/>
      <c r="C6" s="2"/>
      <c r="D6" s="2"/>
      <c r="E6" s="2"/>
      <c r="F6" s="2"/>
      <c r="G6" s="1"/>
    </row>
    <row r="7" spans="1:9" ht="30" customHeight="1">
      <c r="A7" s="1"/>
      <c r="B7" s="1"/>
      <c r="C7" s="1"/>
      <c r="D7" s="1"/>
      <c r="E7" s="1"/>
      <c r="F7" s="1"/>
      <c r="G7" s="1"/>
    </row>
    <row r="8" spans="1:9" ht="45.75">
      <c r="A8" s="423" t="s">
        <v>529</v>
      </c>
      <c r="B8" s="423"/>
      <c r="C8" s="423"/>
      <c r="D8" s="423"/>
      <c r="E8" s="423"/>
      <c r="F8" s="423"/>
      <c r="G8" s="423"/>
      <c r="H8" s="423"/>
      <c r="I8" s="423"/>
    </row>
    <row r="9" spans="1:9" ht="30" customHeight="1">
      <c r="A9" s="1"/>
      <c r="B9" s="1"/>
      <c r="C9" s="1"/>
      <c r="D9" s="1"/>
      <c r="E9" s="1"/>
      <c r="F9" s="1"/>
      <c r="G9" s="1"/>
    </row>
    <row r="10" spans="1:9" ht="30" customHeight="1">
      <c r="A10" s="1"/>
      <c r="B10" s="1"/>
      <c r="C10" s="1"/>
      <c r="D10" s="1"/>
      <c r="E10" s="1"/>
      <c r="F10" s="1"/>
      <c r="G10" s="1"/>
    </row>
    <row r="11" spans="1:9" ht="30" customHeight="1">
      <c r="A11" s="1"/>
      <c r="B11" s="1"/>
      <c r="C11" s="1"/>
      <c r="D11" s="1"/>
      <c r="E11" s="1"/>
      <c r="F11" s="1"/>
      <c r="G11" s="1"/>
    </row>
    <row r="12" spans="1:9" ht="30" customHeight="1">
      <c r="A12" s="1"/>
      <c r="B12" s="1"/>
      <c r="C12" s="1"/>
      <c r="D12" s="1"/>
      <c r="E12" s="1"/>
      <c r="F12" s="1"/>
      <c r="G12" s="1"/>
    </row>
    <row r="13" spans="1:9" ht="30" customHeight="1">
      <c r="A13" s="1"/>
      <c r="B13" s="1"/>
      <c r="C13" s="1"/>
      <c r="D13" s="1"/>
      <c r="E13" s="1"/>
      <c r="F13" s="1"/>
      <c r="G13" s="1"/>
    </row>
    <row r="14" spans="1:9" ht="30" customHeight="1">
      <c r="A14" s="1"/>
      <c r="B14" s="1"/>
      <c r="C14" s="1"/>
      <c r="D14" s="1"/>
      <c r="E14" s="1"/>
      <c r="F14" s="1"/>
      <c r="G14" s="1"/>
    </row>
    <row r="15" spans="1:9" ht="30" customHeight="1">
      <c r="A15" s="1"/>
      <c r="B15" s="1"/>
      <c r="C15" s="1"/>
      <c r="D15" s="1"/>
      <c r="E15" s="1"/>
      <c r="F15" s="1"/>
      <c r="G15" s="1"/>
    </row>
    <row r="16" spans="1:9" ht="30" customHeight="1">
      <c r="A16" s="1"/>
      <c r="B16" s="1"/>
      <c r="C16" s="1"/>
      <c r="D16" s="1"/>
      <c r="E16" s="1"/>
      <c r="F16" s="1"/>
      <c r="G16" s="1"/>
    </row>
    <row r="17" spans="1:7" ht="30" customHeight="1">
      <c r="A17" s="1"/>
      <c r="B17" s="1"/>
      <c r="C17" s="1"/>
      <c r="D17" s="1"/>
      <c r="E17" s="1"/>
      <c r="F17" s="1"/>
      <c r="G17" s="1"/>
    </row>
    <row r="18" spans="1:7" ht="30" customHeight="1">
      <c r="A18" s="1"/>
      <c r="B18" s="1"/>
      <c r="C18" s="1"/>
      <c r="D18" s="1"/>
      <c r="E18" s="1"/>
      <c r="F18" s="1"/>
      <c r="G18" s="1"/>
    </row>
    <row r="19" spans="1:7" ht="30" customHeight="1">
      <c r="A19" s="1"/>
      <c r="B19" s="1"/>
      <c r="C19" s="1"/>
      <c r="D19" s="1"/>
      <c r="E19" s="1"/>
      <c r="F19" s="1"/>
      <c r="G19" s="1"/>
    </row>
    <row r="20" spans="1:7" ht="30" customHeight="1">
      <c r="A20" s="1"/>
      <c r="B20" s="1"/>
      <c r="C20" s="1"/>
      <c r="D20" s="1"/>
      <c r="E20" s="1"/>
      <c r="F20" s="1"/>
      <c r="G20" s="1"/>
    </row>
    <row r="21" spans="1:7" ht="30" customHeight="1">
      <c r="A21" s="1"/>
      <c r="B21" s="1"/>
      <c r="C21" s="1"/>
      <c r="D21" s="1"/>
      <c r="E21" s="1"/>
      <c r="F21" s="1"/>
      <c r="G21" s="1"/>
    </row>
    <row r="22" spans="1:7" ht="30" customHeight="1">
      <c r="A22" s="1"/>
      <c r="B22" s="1"/>
      <c r="C22" s="1"/>
      <c r="D22" s="1"/>
      <c r="E22" s="1"/>
      <c r="F22" s="1"/>
      <c r="G22" s="1"/>
    </row>
    <row r="23" spans="1:7" ht="30" customHeight="1">
      <c r="A23" s="1"/>
      <c r="B23" s="1"/>
      <c r="C23" s="1"/>
      <c r="D23" s="1"/>
      <c r="E23" s="1"/>
      <c r="F23" s="1"/>
      <c r="G23" s="1"/>
    </row>
    <row r="24" spans="1:7" ht="30" customHeight="1">
      <c r="A24" s="1"/>
      <c r="B24" s="1"/>
      <c r="C24" s="1"/>
      <c r="D24" s="1"/>
      <c r="E24" s="1"/>
      <c r="F24" s="1"/>
      <c r="G24" s="1"/>
    </row>
    <row r="25" spans="1:7" ht="30" customHeight="1">
      <c r="A25" s="1"/>
      <c r="B25" s="1"/>
      <c r="C25" s="1"/>
      <c r="D25" s="1"/>
      <c r="E25" s="1"/>
      <c r="F25" s="1"/>
      <c r="G25" s="1"/>
    </row>
    <row r="26" spans="1:7">
      <c r="A26" s="1"/>
      <c r="B26" s="1"/>
      <c r="C26" s="1"/>
      <c r="D26" s="1"/>
      <c r="E26" s="1"/>
      <c r="F26" s="1"/>
      <c r="G26" s="1"/>
    </row>
    <row r="27" spans="1:7">
      <c r="A27" s="1"/>
      <c r="B27" s="1"/>
      <c r="C27" s="1"/>
      <c r="D27" s="1"/>
      <c r="E27" s="1"/>
      <c r="F27" s="1"/>
      <c r="G27" s="1"/>
    </row>
  </sheetData>
  <mergeCells count="1">
    <mergeCell ref="A8:I8"/>
  </mergeCells>
  <phoneticPr fontId="1"/>
  <pageMargins left="0.7" right="0.7" top="0.75" bottom="0.75" header="0.3" footer="0.3"/>
  <pageSetup paperSize="9" scale="78" orientation="portrait" r:id="rId1"/>
  <headerFooter>
    <oddFooter>&amp;C20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I39"/>
  <sheetViews>
    <sheetView view="pageBreakPreview" zoomScaleNormal="100" zoomScaleSheetLayoutView="100" workbookViewId="0">
      <selection activeCell="C66" sqref="C66"/>
    </sheetView>
  </sheetViews>
  <sheetFormatPr defaultColWidth="9.875" defaultRowHeight="13.5"/>
  <cols>
    <col min="1" max="1" width="1.75" style="1" customWidth="1"/>
    <col min="2" max="2" width="12.875" style="1" customWidth="1"/>
    <col min="3" max="6" width="9.875" style="1" customWidth="1"/>
    <col min="7" max="7" width="20.625" style="1" customWidth="1"/>
    <col min="8" max="8" width="4.875" style="1" customWidth="1"/>
    <col min="9" max="9" width="8" style="1" hidden="1" customWidth="1"/>
    <col min="10" max="255" width="9.875" style="1" customWidth="1"/>
    <col min="256" max="256" width="9.875" style="1"/>
    <col min="257" max="257" width="1.75" style="1" customWidth="1"/>
    <col min="258" max="258" width="12.875" style="1" customWidth="1"/>
    <col min="259" max="262" width="9.875" style="1" customWidth="1"/>
    <col min="263" max="263" width="27.125" style="1" customWidth="1"/>
    <col min="264" max="264" width="4.875" style="1" customWidth="1"/>
    <col min="265" max="265" width="0" style="1" hidden="1" customWidth="1"/>
    <col min="266" max="511" width="9.875" style="1" customWidth="1"/>
    <col min="512" max="512" width="9.875" style="1"/>
    <col min="513" max="513" width="1.75" style="1" customWidth="1"/>
    <col min="514" max="514" width="12.875" style="1" customWidth="1"/>
    <col min="515" max="518" width="9.875" style="1" customWidth="1"/>
    <col min="519" max="519" width="27.125" style="1" customWidth="1"/>
    <col min="520" max="520" width="4.875" style="1" customWidth="1"/>
    <col min="521" max="521" width="0" style="1" hidden="1" customWidth="1"/>
    <col min="522" max="767" width="9.875" style="1" customWidth="1"/>
    <col min="768" max="768" width="9.875" style="1"/>
    <col min="769" max="769" width="1.75" style="1" customWidth="1"/>
    <col min="770" max="770" width="12.875" style="1" customWidth="1"/>
    <col min="771" max="774" width="9.875" style="1" customWidth="1"/>
    <col min="775" max="775" width="27.125" style="1" customWidth="1"/>
    <col min="776" max="776" width="4.875" style="1" customWidth="1"/>
    <col min="777" max="777" width="0" style="1" hidden="1" customWidth="1"/>
    <col min="778" max="1023" width="9.875" style="1" customWidth="1"/>
    <col min="1024" max="1024" width="9.875" style="1"/>
    <col min="1025" max="1025" width="1.75" style="1" customWidth="1"/>
    <col min="1026" max="1026" width="12.875" style="1" customWidth="1"/>
    <col min="1027" max="1030" width="9.875" style="1" customWidth="1"/>
    <col min="1031" max="1031" width="27.125" style="1" customWidth="1"/>
    <col min="1032" max="1032" width="4.875" style="1" customWidth="1"/>
    <col min="1033" max="1033" width="0" style="1" hidden="1" customWidth="1"/>
    <col min="1034" max="1279" width="9.875" style="1" customWidth="1"/>
    <col min="1280" max="1280" width="9.875" style="1"/>
    <col min="1281" max="1281" width="1.75" style="1" customWidth="1"/>
    <col min="1282" max="1282" width="12.875" style="1" customWidth="1"/>
    <col min="1283" max="1286" width="9.875" style="1" customWidth="1"/>
    <col min="1287" max="1287" width="27.125" style="1" customWidth="1"/>
    <col min="1288" max="1288" width="4.875" style="1" customWidth="1"/>
    <col min="1289" max="1289" width="0" style="1" hidden="1" customWidth="1"/>
    <col min="1290" max="1535" width="9.875" style="1" customWidth="1"/>
    <col min="1536" max="1536" width="9.875" style="1"/>
    <col min="1537" max="1537" width="1.75" style="1" customWidth="1"/>
    <col min="1538" max="1538" width="12.875" style="1" customWidth="1"/>
    <col min="1539" max="1542" width="9.875" style="1" customWidth="1"/>
    <col min="1543" max="1543" width="27.125" style="1" customWidth="1"/>
    <col min="1544" max="1544" width="4.875" style="1" customWidth="1"/>
    <col min="1545" max="1545" width="0" style="1" hidden="1" customWidth="1"/>
    <col min="1546" max="1791" width="9.875" style="1" customWidth="1"/>
    <col min="1792" max="1792" width="9.875" style="1"/>
    <col min="1793" max="1793" width="1.75" style="1" customWidth="1"/>
    <col min="1794" max="1794" width="12.875" style="1" customWidth="1"/>
    <col min="1795" max="1798" width="9.875" style="1" customWidth="1"/>
    <col min="1799" max="1799" width="27.125" style="1" customWidth="1"/>
    <col min="1800" max="1800" width="4.875" style="1" customWidth="1"/>
    <col min="1801" max="1801" width="0" style="1" hidden="1" customWidth="1"/>
    <col min="1802" max="2047" width="9.875" style="1" customWidth="1"/>
    <col min="2048" max="2048" width="9.875" style="1"/>
    <col min="2049" max="2049" width="1.75" style="1" customWidth="1"/>
    <col min="2050" max="2050" width="12.875" style="1" customWidth="1"/>
    <col min="2051" max="2054" width="9.875" style="1" customWidth="1"/>
    <col min="2055" max="2055" width="27.125" style="1" customWidth="1"/>
    <col min="2056" max="2056" width="4.875" style="1" customWidth="1"/>
    <col min="2057" max="2057" width="0" style="1" hidden="1" customWidth="1"/>
    <col min="2058" max="2303" width="9.875" style="1" customWidth="1"/>
    <col min="2304" max="2304" width="9.875" style="1"/>
    <col min="2305" max="2305" width="1.75" style="1" customWidth="1"/>
    <col min="2306" max="2306" width="12.875" style="1" customWidth="1"/>
    <col min="2307" max="2310" width="9.875" style="1" customWidth="1"/>
    <col min="2311" max="2311" width="27.125" style="1" customWidth="1"/>
    <col min="2312" max="2312" width="4.875" style="1" customWidth="1"/>
    <col min="2313" max="2313" width="0" style="1" hidden="1" customWidth="1"/>
    <col min="2314" max="2559" width="9.875" style="1" customWidth="1"/>
    <col min="2560" max="2560" width="9.875" style="1"/>
    <col min="2561" max="2561" width="1.75" style="1" customWidth="1"/>
    <col min="2562" max="2562" width="12.875" style="1" customWidth="1"/>
    <col min="2563" max="2566" width="9.875" style="1" customWidth="1"/>
    <col min="2567" max="2567" width="27.125" style="1" customWidth="1"/>
    <col min="2568" max="2568" width="4.875" style="1" customWidth="1"/>
    <col min="2569" max="2569" width="0" style="1" hidden="1" customWidth="1"/>
    <col min="2570" max="2815" width="9.875" style="1" customWidth="1"/>
    <col min="2816" max="2816" width="9.875" style="1"/>
    <col min="2817" max="2817" width="1.75" style="1" customWidth="1"/>
    <col min="2818" max="2818" width="12.875" style="1" customWidth="1"/>
    <col min="2819" max="2822" width="9.875" style="1" customWidth="1"/>
    <col min="2823" max="2823" width="27.125" style="1" customWidth="1"/>
    <col min="2824" max="2824" width="4.875" style="1" customWidth="1"/>
    <col min="2825" max="2825" width="0" style="1" hidden="1" customWidth="1"/>
    <col min="2826" max="3071" width="9.875" style="1" customWidth="1"/>
    <col min="3072" max="3072" width="9.875" style="1"/>
    <col min="3073" max="3073" width="1.75" style="1" customWidth="1"/>
    <col min="3074" max="3074" width="12.875" style="1" customWidth="1"/>
    <col min="3075" max="3078" width="9.875" style="1" customWidth="1"/>
    <col min="3079" max="3079" width="27.125" style="1" customWidth="1"/>
    <col min="3080" max="3080" width="4.875" style="1" customWidth="1"/>
    <col min="3081" max="3081" width="0" style="1" hidden="1" customWidth="1"/>
    <col min="3082" max="3327" width="9.875" style="1" customWidth="1"/>
    <col min="3328" max="3328" width="9.875" style="1"/>
    <col min="3329" max="3329" width="1.75" style="1" customWidth="1"/>
    <col min="3330" max="3330" width="12.875" style="1" customWidth="1"/>
    <col min="3331" max="3334" width="9.875" style="1" customWidth="1"/>
    <col min="3335" max="3335" width="27.125" style="1" customWidth="1"/>
    <col min="3336" max="3336" width="4.875" style="1" customWidth="1"/>
    <col min="3337" max="3337" width="0" style="1" hidden="1" customWidth="1"/>
    <col min="3338" max="3583" width="9.875" style="1" customWidth="1"/>
    <col min="3584" max="3584" width="9.875" style="1"/>
    <col min="3585" max="3585" width="1.75" style="1" customWidth="1"/>
    <col min="3586" max="3586" width="12.875" style="1" customWidth="1"/>
    <col min="3587" max="3590" width="9.875" style="1" customWidth="1"/>
    <col min="3591" max="3591" width="27.125" style="1" customWidth="1"/>
    <col min="3592" max="3592" width="4.875" style="1" customWidth="1"/>
    <col min="3593" max="3593" width="0" style="1" hidden="1" customWidth="1"/>
    <col min="3594" max="3839" width="9.875" style="1" customWidth="1"/>
    <col min="3840" max="3840" width="9.875" style="1"/>
    <col min="3841" max="3841" width="1.75" style="1" customWidth="1"/>
    <col min="3842" max="3842" width="12.875" style="1" customWidth="1"/>
    <col min="3843" max="3846" width="9.875" style="1" customWidth="1"/>
    <col min="3847" max="3847" width="27.125" style="1" customWidth="1"/>
    <col min="3848" max="3848" width="4.875" style="1" customWidth="1"/>
    <col min="3849" max="3849" width="0" style="1" hidden="1" customWidth="1"/>
    <col min="3850" max="4095" width="9.875" style="1" customWidth="1"/>
    <col min="4096" max="4096" width="9.875" style="1"/>
    <col min="4097" max="4097" width="1.75" style="1" customWidth="1"/>
    <col min="4098" max="4098" width="12.875" style="1" customWidth="1"/>
    <col min="4099" max="4102" width="9.875" style="1" customWidth="1"/>
    <col min="4103" max="4103" width="27.125" style="1" customWidth="1"/>
    <col min="4104" max="4104" width="4.875" style="1" customWidth="1"/>
    <col min="4105" max="4105" width="0" style="1" hidden="1" customWidth="1"/>
    <col min="4106" max="4351" width="9.875" style="1" customWidth="1"/>
    <col min="4352" max="4352" width="9.875" style="1"/>
    <col min="4353" max="4353" width="1.75" style="1" customWidth="1"/>
    <col min="4354" max="4354" width="12.875" style="1" customWidth="1"/>
    <col min="4355" max="4358" width="9.875" style="1" customWidth="1"/>
    <col min="4359" max="4359" width="27.125" style="1" customWidth="1"/>
    <col min="4360" max="4360" width="4.875" style="1" customWidth="1"/>
    <col min="4361" max="4361" width="0" style="1" hidden="1" customWidth="1"/>
    <col min="4362" max="4607" width="9.875" style="1" customWidth="1"/>
    <col min="4608" max="4608" width="9.875" style="1"/>
    <col min="4609" max="4609" width="1.75" style="1" customWidth="1"/>
    <col min="4610" max="4610" width="12.875" style="1" customWidth="1"/>
    <col min="4611" max="4614" width="9.875" style="1" customWidth="1"/>
    <col min="4615" max="4615" width="27.125" style="1" customWidth="1"/>
    <col min="4616" max="4616" width="4.875" style="1" customWidth="1"/>
    <col min="4617" max="4617" width="0" style="1" hidden="1" customWidth="1"/>
    <col min="4618" max="4863" width="9.875" style="1" customWidth="1"/>
    <col min="4864" max="4864" width="9.875" style="1"/>
    <col min="4865" max="4865" width="1.75" style="1" customWidth="1"/>
    <col min="4866" max="4866" width="12.875" style="1" customWidth="1"/>
    <col min="4867" max="4870" width="9.875" style="1" customWidth="1"/>
    <col min="4871" max="4871" width="27.125" style="1" customWidth="1"/>
    <col min="4872" max="4872" width="4.875" style="1" customWidth="1"/>
    <col min="4873" max="4873" width="0" style="1" hidden="1" customWidth="1"/>
    <col min="4874" max="5119" width="9.875" style="1" customWidth="1"/>
    <col min="5120" max="5120" width="9.875" style="1"/>
    <col min="5121" max="5121" width="1.75" style="1" customWidth="1"/>
    <col min="5122" max="5122" width="12.875" style="1" customWidth="1"/>
    <col min="5123" max="5126" width="9.875" style="1" customWidth="1"/>
    <col min="5127" max="5127" width="27.125" style="1" customWidth="1"/>
    <col min="5128" max="5128" width="4.875" style="1" customWidth="1"/>
    <col min="5129" max="5129" width="0" style="1" hidden="1" customWidth="1"/>
    <col min="5130" max="5375" width="9.875" style="1" customWidth="1"/>
    <col min="5376" max="5376" width="9.875" style="1"/>
    <col min="5377" max="5377" width="1.75" style="1" customWidth="1"/>
    <col min="5378" max="5378" width="12.875" style="1" customWidth="1"/>
    <col min="5379" max="5382" width="9.875" style="1" customWidth="1"/>
    <col min="5383" max="5383" width="27.125" style="1" customWidth="1"/>
    <col min="5384" max="5384" width="4.875" style="1" customWidth="1"/>
    <col min="5385" max="5385" width="0" style="1" hidden="1" customWidth="1"/>
    <col min="5386" max="5631" width="9.875" style="1" customWidth="1"/>
    <col min="5632" max="5632" width="9.875" style="1"/>
    <col min="5633" max="5633" width="1.75" style="1" customWidth="1"/>
    <col min="5634" max="5634" width="12.875" style="1" customWidth="1"/>
    <col min="5635" max="5638" width="9.875" style="1" customWidth="1"/>
    <col min="5639" max="5639" width="27.125" style="1" customWidth="1"/>
    <col min="5640" max="5640" width="4.875" style="1" customWidth="1"/>
    <col min="5641" max="5641" width="0" style="1" hidden="1" customWidth="1"/>
    <col min="5642" max="5887" width="9.875" style="1" customWidth="1"/>
    <col min="5888" max="5888" width="9.875" style="1"/>
    <col min="5889" max="5889" width="1.75" style="1" customWidth="1"/>
    <col min="5890" max="5890" width="12.875" style="1" customWidth="1"/>
    <col min="5891" max="5894" width="9.875" style="1" customWidth="1"/>
    <col min="5895" max="5895" width="27.125" style="1" customWidth="1"/>
    <col min="5896" max="5896" width="4.875" style="1" customWidth="1"/>
    <col min="5897" max="5897" width="0" style="1" hidden="1" customWidth="1"/>
    <col min="5898" max="6143" width="9.875" style="1" customWidth="1"/>
    <col min="6144" max="6144" width="9.875" style="1"/>
    <col min="6145" max="6145" width="1.75" style="1" customWidth="1"/>
    <col min="6146" max="6146" width="12.875" style="1" customWidth="1"/>
    <col min="6147" max="6150" width="9.875" style="1" customWidth="1"/>
    <col min="6151" max="6151" width="27.125" style="1" customWidth="1"/>
    <col min="6152" max="6152" width="4.875" style="1" customWidth="1"/>
    <col min="6153" max="6153" width="0" style="1" hidden="1" customWidth="1"/>
    <col min="6154" max="6399" width="9.875" style="1" customWidth="1"/>
    <col min="6400" max="6400" width="9.875" style="1"/>
    <col min="6401" max="6401" width="1.75" style="1" customWidth="1"/>
    <col min="6402" max="6402" width="12.875" style="1" customWidth="1"/>
    <col min="6403" max="6406" width="9.875" style="1" customWidth="1"/>
    <col min="6407" max="6407" width="27.125" style="1" customWidth="1"/>
    <col min="6408" max="6408" width="4.875" style="1" customWidth="1"/>
    <col min="6409" max="6409" width="0" style="1" hidden="1" customWidth="1"/>
    <col min="6410" max="6655" width="9.875" style="1" customWidth="1"/>
    <col min="6656" max="6656" width="9.875" style="1"/>
    <col min="6657" max="6657" width="1.75" style="1" customWidth="1"/>
    <col min="6658" max="6658" width="12.875" style="1" customWidth="1"/>
    <col min="6659" max="6662" width="9.875" style="1" customWidth="1"/>
    <col min="6663" max="6663" width="27.125" style="1" customWidth="1"/>
    <col min="6664" max="6664" width="4.875" style="1" customWidth="1"/>
    <col min="6665" max="6665" width="0" style="1" hidden="1" customWidth="1"/>
    <col min="6666" max="6911" width="9.875" style="1" customWidth="1"/>
    <col min="6912" max="6912" width="9.875" style="1"/>
    <col min="6913" max="6913" width="1.75" style="1" customWidth="1"/>
    <col min="6914" max="6914" width="12.875" style="1" customWidth="1"/>
    <col min="6915" max="6918" width="9.875" style="1" customWidth="1"/>
    <col min="6919" max="6919" width="27.125" style="1" customWidth="1"/>
    <col min="6920" max="6920" width="4.875" style="1" customWidth="1"/>
    <col min="6921" max="6921" width="0" style="1" hidden="1" customWidth="1"/>
    <col min="6922" max="7167" width="9.875" style="1" customWidth="1"/>
    <col min="7168" max="7168" width="9.875" style="1"/>
    <col min="7169" max="7169" width="1.75" style="1" customWidth="1"/>
    <col min="7170" max="7170" width="12.875" style="1" customWidth="1"/>
    <col min="7171" max="7174" width="9.875" style="1" customWidth="1"/>
    <col min="7175" max="7175" width="27.125" style="1" customWidth="1"/>
    <col min="7176" max="7176" width="4.875" style="1" customWidth="1"/>
    <col min="7177" max="7177" width="0" style="1" hidden="1" customWidth="1"/>
    <col min="7178" max="7423" width="9.875" style="1" customWidth="1"/>
    <col min="7424" max="7424" width="9.875" style="1"/>
    <col min="7425" max="7425" width="1.75" style="1" customWidth="1"/>
    <col min="7426" max="7426" width="12.875" style="1" customWidth="1"/>
    <col min="7427" max="7430" width="9.875" style="1" customWidth="1"/>
    <col min="7431" max="7431" width="27.125" style="1" customWidth="1"/>
    <col min="7432" max="7432" width="4.875" style="1" customWidth="1"/>
    <col min="7433" max="7433" width="0" style="1" hidden="1" customWidth="1"/>
    <col min="7434" max="7679" width="9.875" style="1" customWidth="1"/>
    <col min="7680" max="7680" width="9.875" style="1"/>
    <col min="7681" max="7681" width="1.75" style="1" customWidth="1"/>
    <col min="7682" max="7682" width="12.875" style="1" customWidth="1"/>
    <col min="7683" max="7686" width="9.875" style="1" customWidth="1"/>
    <col min="7687" max="7687" width="27.125" style="1" customWidth="1"/>
    <col min="7688" max="7688" width="4.875" style="1" customWidth="1"/>
    <col min="7689" max="7689" width="0" style="1" hidden="1" customWidth="1"/>
    <col min="7690" max="7935" width="9.875" style="1" customWidth="1"/>
    <col min="7936" max="7936" width="9.875" style="1"/>
    <col min="7937" max="7937" width="1.75" style="1" customWidth="1"/>
    <col min="7938" max="7938" width="12.875" style="1" customWidth="1"/>
    <col min="7939" max="7942" width="9.875" style="1" customWidth="1"/>
    <col min="7943" max="7943" width="27.125" style="1" customWidth="1"/>
    <col min="7944" max="7944" width="4.875" style="1" customWidth="1"/>
    <col min="7945" max="7945" width="0" style="1" hidden="1" customWidth="1"/>
    <col min="7946" max="8191" width="9.875" style="1" customWidth="1"/>
    <col min="8192" max="8192" width="9.875" style="1"/>
    <col min="8193" max="8193" width="1.75" style="1" customWidth="1"/>
    <col min="8194" max="8194" width="12.875" style="1" customWidth="1"/>
    <col min="8195" max="8198" width="9.875" style="1" customWidth="1"/>
    <col min="8199" max="8199" width="27.125" style="1" customWidth="1"/>
    <col min="8200" max="8200" width="4.875" style="1" customWidth="1"/>
    <col min="8201" max="8201" width="0" style="1" hidden="1" customWidth="1"/>
    <col min="8202" max="8447" width="9.875" style="1" customWidth="1"/>
    <col min="8448" max="8448" width="9.875" style="1"/>
    <col min="8449" max="8449" width="1.75" style="1" customWidth="1"/>
    <col min="8450" max="8450" width="12.875" style="1" customWidth="1"/>
    <col min="8451" max="8454" width="9.875" style="1" customWidth="1"/>
    <col min="8455" max="8455" width="27.125" style="1" customWidth="1"/>
    <col min="8456" max="8456" width="4.875" style="1" customWidth="1"/>
    <col min="8457" max="8457" width="0" style="1" hidden="1" customWidth="1"/>
    <col min="8458" max="8703" width="9.875" style="1" customWidth="1"/>
    <col min="8704" max="8704" width="9.875" style="1"/>
    <col min="8705" max="8705" width="1.75" style="1" customWidth="1"/>
    <col min="8706" max="8706" width="12.875" style="1" customWidth="1"/>
    <col min="8707" max="8710" width="9.875" style="1" customWidth="1"/>
    <col min="8711" max="8711" width="27.125" style="1" customWidth="1"/>
    <col min="8712" max="8712" width="4.875" style="1" customWidth="1"/>
    <col min="8713" max="8713" width="0" style="1" hidden="1" customWidth="1"/>
    <col min="8714" max="8959" width="9.875" style="1" customWidth="1"/>
    <col min="8960" max="8960" width="9.875" style="1"/>
    <col min="8961" max="8961" width="1.75" style="1" customWidth="1"/>
    <col min="8962" max="8962" width="12.875" style="1" customWidth="1"/>
    <col min="8963" max="8966" width="9.875" style="1" customWidth="1"/>
    <col min="8967" max="8967" width="27.125" style="1" customWidth="1"/>
    <col min="8968" max="8968" width="4.875" style="1" customWidth="1"/>
    <col min="8969" max="8969" width="0" style="1" hidden="1" customWidth="1"/>
    <col min="8970" max="9215" width="9.875" style="1" customWidth="1"/>
    <col min="9216" max="9216" width="9.875" style="1"/>
    <col min="9217" max="9217" width="1.75" style="1" customWidth="1"/>
    <col min="9218" max="9218" width="12.875" style="1" customWidth="1"/>
    <col min="9219" max="9222" width="9.875" style="1" customWidth="1"/>
    <col min="9223" max="9223" width="27.125" style="1" customWidth="1"/>
    <col min="9224" max="9224" width="4.875" style="1" customWidth="1"/>
    <col min="9225" max="9225" width="0" style="1" hidden="1" customWidth="1"/>
    <col min="9226" max="9471" width="9.875" style="1" customWidth="1"/>
    <col min="9472" max="9472" width="9.875" style="1"/>
    <col min="9473" max="9473" width="1.75" style="1" customWidth="1"/>
    <col min="9474" max="9474" width="12.875" style="1" customWidth="1"/>
    <col min="9475" max="9478" width="9.875" style="1" customWidth="1"/>
    <col min="9479" max="9479" width="27.125" style="1" customWidth="1"/>
    <col min="9480" max="9480" width="4.875" style="1" customWidth="1"/>
    <col min="9481" max="9481" width="0" style="1" hidden="1" customWidth="1"/>
    <col min="9482" max="9727" width="9.875" style="1" customWidth="1"/>
    <col min="9728" max="9728" width="9.875" style="1"/>
    <col min="9729" max="9729" width="1.75" style="1" customWidth="1"/>
    <col min="9730" max="9730" width="12.875" style="1" customWidth="1"/>
    <col min="9731" max="9734" width="9.875" style="1" customWidth="1"/>
    <col min="9735" max="9735" width="27.125" style="1" customWidth="1"/>
    <col min="9736" max="9736" width="4.875" style="1" customWidth="1"/>
    <col min="9737" max="9737" width="0" style="1" hidden="1" customWidth="1"/>
    <col min="9738" max="9983" width="9.875" style="1" customWidth="1"/>
    <col min="9984" max="9984" width="9.875" style="1"/>
    <col min="9985" max="9985" width="1.75" style="1" customWidth="1"/>
    <col min="9986" max="9986" width="12.875" style="1" customWidth="1"/>
    <col min="9987" max="9990" width="9.875" style="1" customWidth="1"/>
    <col min="9991" max="9991" width="27.125" style="1" customWidth="1"/>
    <col min="9992" max="9992" width="4.875" style="1" customWidth="1"/>
    <col min="9993" max="9993" width="0" style="1" hidden="1" customWidth="1"/>
    <col min="9994" max="10239" width="9.875" style="1" customWidth="1"/>
    <col min="10240" max="10240" width="9.875" style="1"/>
    <col min="10241" max="10241" width="1.75" style="1" customWidth="1"/>
    <col min="10242" max="10242" width="12.875" style="1" customWidth="1"/>
    <col min="10243" max="10246" width="9.875" style="1" customWidth="1"/>
    <col min="10247" max="10247" width="27.125" style="1" customWidth="1"/>
    <col min="10248" max="10248" width="4.875" style="1" customWidth="1"/>
    <col min="10249" max="10249" width="0" style="1" hidden="1" customWidth="1"/>
    <col min="10250" max="10495" width="9.875" style="1" customWidth="1"/>
    <col min="10496" max="10496" width="9.875" style="1"/>
    <col min="10497" max="10497" width="1.75" style="1" customWidth="1"/>
    <col min="10498" max="10498" width="12.875" style="1" customWidth="1"/>
    <col min="10499" max="10502" width="9.875" style="1" customWidth="1"/>
    <col min="10503" max="10503" width="27.125" style="1" customWidth="1"/>
    <col min="10504" max="10504" width="4.875" style="1" customWidth="1"/>
    <col min="10505" max="10505" width="0" style="1" hidden="1" customWidth="1"/>
    <col min="10506" max="10751" width="9.875" style="1" customWidth="1"/>
    <col min="10752" max="10752" width="9.875" style="1"/>
    <col min="10753" max="10753" width="1.75" style="1" customWidth="1"/>
    <col min="10754" max="10754" width="12.875" style="1" customWidth="1"/>
    <col min="10755" max="10758" width="9.875" style="1" customWidth="1"/>
    <col min="10759" max="10759" width="27.125" style="1" customWidth="1"/>
    <col min="10760" max="10760" width="4.875" style="1" customWidth="1"/>
    <col min="10761" max="10761" width="0" style="1" hidden="1" customWidth="1"/>
    <col min="10762" max="11007" width="9.875" style="1" customWidth="1"/>
    <col min="11008" max="11008" width="9.875" style="1"/>
    <col min="11009" max="11009" width="1.75" style="1" customWidth="1"/>
    <col min="11010" max="11010" width="12.875" style="1" customWidth="1"/>
    <col min="11011" max="11014" width="9.875" style="1" customWidth="1"/>
    <col min="11015" max="11015" width="27.125" style="1" customWidth="1"/>
    <col min="11016" max="11016" width="4.875" style="1" customWidth="1"/>
    <col min="11017" max="11017" width="0" style="1" hidden="1" customWidth="1"/>
    <col min="11018" max="11263" width="9.875" style="1" customWidth="1"/>
    <col min="11264" max="11264" width="9.875" style="1"/>
    <col min="11265" max="11265" width="1.75" style="1" customWidth="1"/>
    <col min="11266" max="11266" width="12.875" style="1" customWidth="1"/>
    <col min="11267" max="11270" width="9.875" style="1" customWidth="1"/>
    <col min="11271" max="11271" width="27.125" style="1" customWidth="1"/>
    <col min="11272" max="11272" width="4.875" style="1" customWidth="1"/>
    <col min="11273" max="11273" width="0" style="1" hidden="1" customWidth="1"/>
    <col min="11274" max="11519" width="9.875" style="1" customWidth="1"/>
    <col min="11520" max="11520" width="9.875" style="1"/>
    <col min="11521" max="11521" width="1.75" style="1" customWidth="1"/>
    <col min="11522" max="11522" width="12.875" style="1" customWidth="1"/>
    <col min="11523" max="11526" width="9.875" style="1" customWidth="1"/>
    <col min="11527" max="11527" width="27.125" style="1" customWidth="1"/>
    <col min="11528" max="11528" width="4.875" style="1" customWidth="1"/>
    <col min="11529" max="11529" width="0" style="1" hidden="1" customWidth="1"/>
    <col min="11530" max="11775" width="9.875" style="1" customWidth="1"/>
    <col min="11776" max="11776" width="9.875" style="1"/>
    <col min="11777" max="11777" width="1.75" style="1" customWidth="1"/>
    <col min="11778" max="11778" width="12.875" style="1" customWidth="1"/>
    <col min="11779" max="11782" width="9.875" style="1" customWidth="1"/>
    <col min="11783" max="11783" width="27.125" style="1" customWidth="1"/>
    <col min="11784" max="11784" width="4.875" style="1" customWidth="1"/>
    <col min="11785" max="11785" width="0" style="1" hidden="1" customWidth="1"/>
    <col min="11786" max="12031" width="9.875" style="1" customWidth="1"/>
    <col min="12032" max="12032" width="9.875" style="1"/>
    <col min="12033" max="12033" width="1.75" style="1" customWidth="1"/>
    <col min="12034" max="12034" width="12.875" style="1" customWidth="1"/>
    <col min="12035" max="12038" width="9.875" style="1" customWidth="1"/>
    <col min="12039" max="12039" width="27.125" style="1" customWidth="1"/>
    <col min="12040" max="12040" width="4.875" style="1" customWidth="1"/>
    <col min="12041" max="12041" width="0" style="1" hidden="1" customWidth="1"/>
    <col min="12042" max="12287" width="9.875" style="1" customWidth="1"/>
    <col min="12288" max="12288" width="9.875" style="1"/>
    <col min="12289" max="12289" width="1.75" style="1" customWidth="1"/>
    <col min="12290" max="12290" width="12.875" style="1" customWidth="1"/>
    <col min="12291" max="12294" width="9.875" style="1" customWidth="1"/>
    <col min="12295" max="12295" width="27.125" style="1" customWidth="1"/>
    <col min="12296" max="12296" width="4.875" style="1" customWidth="1"/>
    <col min="12297" max="12297" width="0" style="1" hidden="1" customWidth="1"/>
    <col min="12298" max="12543" width="9.875" style="1" customWidth="1"/>
    <col min="12544" max="12544" width="9.875" style="1"/>
    <col min="12545" max="12545" width="1.75" style="1" customWidth="1"/>
    <col min="12546" max="12546" width="12.875" style="1" customWidth="1"/>
    <col min="12547" max="12550" width="9.875" style="1" customWidth="1"/>
    <col min="12551" max="12551" width="27.125" style="1" customWidth="1"/>
    <col min="12552" max="12552" width="4.875" style="1" customWidth="1"/>
    <col min="12553" max="12553" width="0" style="1" hidden="1" customWidth="1"/>
    <col min="12554" max="12799" width="9.875" style="1" customWidth="1"/>
    <col min="12800" max="12800" width="9.875" style="1"/>
    <col min="12801" max="12801" width="1.75" style="1" customWidth="1"/>
    <col min="12802" max="12802" width="12.875" style="1" customWidth="1"/>
    <col min="12803" max="12806" width="9.875" style="1" customWidth="1"/>
    <col min="12807" max="12807" width="27.125" style="1" customWidth="1"/>
    <col min="12808" max="12808" width="4.875" style="1" customWidth="1"/>
    <col min="12809" max="12809" width="0" style="1" hidden="1" customWidth="1"/>
    <col min="12810" max="13055" width="9.875" style="1" customWidth="1"/>
    <col min="13056" max="13056" width="9.875" style="1"/>
    <col min="13057" max="13057" width="1.75" style="1" customWidth="1"/>
    <col min="13058" max="13058" width="12.875" style="1" customWidth="1"/>
    <col min="13059" max="13062" width="9.875" style="1" customWidth="1"/>
    <col min="13063" max="13063" width="27.125" style="1" customWidth="1"/>
    <col min="13064" max="13064" width="4.875" style="1" customWidth="1"/>
    <col min="13065" max="13065" width="0" style="1" hidden="1" customWidth="1"/>
    <col min="13066" max="13311" width="9.875" style="1" customWidth="1"/>
    <col min="13312" max="13312" width="9.875" style="1"/>
    <col min="13313" max="13313" width="1.75" style="1" customWidth="1"/>
    <col min="13314" max="13314" width="12.875" style="1" customWidth="1"/>
    <col min="13315" max="13318" width="9.875" style="1" customWidth="1"/>
    <col min="13319" max="13319" width="27.125" style="1" customWidth="1"/>
    <col min="13320" max="13320" width="4.875" style="1" customWidth="1"/>
    <col min="13321" max="13321" width="0" style="1" hidden="1" customWidth="1"/>
    <col min="13322" max="13567" width="9.875" style="1" customWidth="1"/>
    <col min="13568" max="13568" width="9.875" style="1"/>
    <col min="13569" max="13569" width="1.75" style="1" customWidth="1"/>
    <col min="13570" max="13570" width="12.875" style="1" customWidth="1"/>
    <col min="13571" max="13574" width="9.875" style="1" customWidth="1"/>
    <col min="13575" max="13575" width="27.125" style="1" customWidth="1"/>
    <col min="13576" max="13576" width="4.875" style="1" customWidth="1"/>
    <col min="13577" max="13577" width="0" style="1" hidden="1" customWidth="1"/>
    <col min="13578" max="13823" width="9.875" style="1" customWidth="1"/>
    <col min="13824" max="13824" width="9.875" style="1"/>
    <col min="13825" max="13825" width="1.75" style="1" customWidth="1"/>
    <col min="13826" max="13826" width="12.875" style="1" customWidth="1"/>
    <col min="13827" max="13830" width="9.875" style="1" customWidth="1"/>
    <col min="13831" max="13831" width="27.125" style="1" customWidth="1"/>
    <col min="13832" max="13832" width="4.875" style="1" customWidth="1"/>
    <col min="13833" max="13833" width="0" style="1" hidden="1" customWidth="1"/>
    <col min="13834" max="14079" width="9.875" style="1" customWidth="1"/>
    <col min="14080" max="14080" width="9.875" style="1"/>
    <col min="14081" max="14081" width="1.75" style="1" customWidth="1"/>
    <col min="14082" max="14082" width="12.875" style="1" customWidth="1"/>
    <col min="14083" max="14086" width="9.875" style="1" customWidth="1"/>
    <col min="14087" max="14087" width="27.125" style="1" customWidth="1"/>
    <col min="14088" max="14088" width="4.875" style="1" customWidth="1"/>
    <col min="14089" max="14089" width="0" style="1" hidden="1" customWidth="1"/>
    <col min="14090" max="14335" width="9.875" style="1" customWidth="1"/>
    <col min="14336" max="14336" width="9.875" style="1"/>
    <col min="14337" max="14337" width="1.75" style="1" customWidth="1"/>
    <col min="14338" max="14338" width="12.875" style="1" customWidth="1"/>
    <col min="14339" max="14342" width="9.875" style="1" customWidth="1"/>
    <col min="14343" max="14343" width="27.125" style="1" customWidth="1"/>
    <col min="14344" max="14344" width="4.875" style="1" customWidth="1"/>
    <col min="14345" max="14345" width="0" style="1" hidden="1" customWidth="1"/>
    <col min="14346" max="14591" width="9.875" style="1" customWidth="1"/>
    <col min="14592" max="14592" width="9.875" style="1"/>
    <col min="14593" max="14593" width="1.75" style="1" customWidth="1"/>
    <col min="14594" max="14594" width="12.875" style="1" customWidth="1"/>
    <col min="14595" max="14598" width="9.875" style="1" customWidth="1"/>
    <col min="14599" max="14599" width="27.125" style="1" customWidth="1"/>
    <col min="14600" max="14600" width="4.875" style="1" customWidth="1"/>
    <col min="14601" max="14601" width="0" style="1" hidden="1" customWidth="1"/>
    <col min="14602" max="14847" width="9.875" style="1" customWidth="1"/>
    <col min="14848" max="14848" width="9.875" style="1"/>
    <col min="14849" max="14849" width="1.75" style="1" customWidth="1"/>
    <col min="14850" max="14850" width="12.875" style="1" customWidth="1"/>
    <col min="14851" max="14854" width="9.875" style="1" customWidth="1"/>
    <col min="14855" max="14855" width="27.125" style="1" customWidth="1"/>
    <col min="14856" max="14856" width="4.875" style="1" customWidth="1"/>
    <col min="14857" max="14857" width="0" style="1" hidden="1" customWidth="1"/>
    <col min="14858" max="15103" width="9.875" style="1" customWidth="1"/>
    <col min="15104" max="15104" width="9.875" style="1"/>
    <col min="15105" max="15105" width="1.75" style="1" customWidth="1"/>
    <col min="15106" max="15106" width="12.875" style="1" customWidth="1"/>
    <col min="15107" max="15110" width="9.875" style="1" customWidth="1"/>
    <col min="15111" max="15111" width="27.125" style="1" customWidth="1"/>
    <col min="15112" max="15112" width="4.875" style="1" customWidth="1"/>
    <col min="15113" max="15113" width="0" style="1" hidden="1" customWidth="1"/>
    <col min="15114" max="15359" width="9.875" style="1" customWidth="1"/>
    <col min="15360" max="15360" width="9.875" style="1"/>
    <col min="15361" max="15361" width="1.75" style="1" customWidth="1"/>
    <col min="15362" max="15362" width="12.875" style="1" customWidth="1"/>
    <col min="15363" max="15366" width="9.875" style="1" customWidth="1"/>
    <col min="15367" max="15367" width="27.125" style="1" customWidth="1"/>
    <col min="15368" max="15368" width="4.875" style="1" customWidth="1"/>
    <col min="15369" max="15369" width="0" style="1" hidden="1" customWidth="1"/>
    <col min="15370" max="15615" width="9.875" style="1" customWidth="1"/>
    <col min="15616" max="15616" width="9.875" style="1"/>
    <col min="15617" max="15617" width="1.75" style="1" customWidth="1"/>
    <col min="15618" max="15618" width="12.875" style="1" customWidth="1"/>
    <col min="15619" max="15622" width="9.875" style="1" customWidth="1"/>
    <col min="15623" max="15623" width="27.125" style="1" customWidth="1"/>
    <col min="15624" max="15624" width="4.875" style="1" customWidth="1"/>
    <col min="15625" max="15625" width="0" style="1" hidden="1" customWidth="1"/>
    <col min="15626" max="15871" width="9.875" style="1" customWidth="1"/>
    <col min="15872" max="15872" width="9.875" style="1"/>
    <col min="15873" max="15873" width="1.75" style="1" customWidth="1"/>
    <col min="15874" max="15874" width="12.875" style="1" customWidth="1"/>
    <col min="15875" max="15878" width="9.875" style="1" customWidth="1"/>
    <col min="15879" max="15879" width="27.125" style="1" customWidth="1"/>
    <col min="15880" max="15880" width="4.875" style="1" customWidth="1"/>
    <col min="15881" max="15881" width="0" style="1" hidden="1" customWidth="1"/>
    <col min="15882" max="16127" width="9.875" style="1" customWidth="1"/>
    <col min="16128" max="16128" width="9.875" style="1"/>
    <col min="16129" max="16129" width="1.75" style="1" customWidth="1"/>
    <col min="16130" max="16130" width="12.875" style="1" customWidth="1"/>
    <col min="16131" max="16134" width="9.875" style="1" customWidth="1"/>
    <col min="16135" max="16135" width="27.125" style="1" customWidth="1"/>
    <col min="16136" max="16136" width="4.875" style="1" customWidth="1"/>
    <col min="16137" max="16137" width="0" style="1" hidden="1" customWidth="1"/>
    <col min="16138" max="16383" width="9.875" style="1" customWidth="1"/>
    <col min="16384" max="16384" width="9.875" style="1"/>
  </cols>
  <sheetData>
    <row r="1" spans="1:9" ht="23.1" customHeight="1">
      <c r="A1" s="6"/>
      <c r="B1" s="422" t="s">
        <v>3</v>
      </c>
      <c r="C1" s="422"/>
      <c r="D1" s="422"/>
      <c r="E1" s="422"/>
      <c r="F1" s="422"/>
      <c r="G1" s="422"/>
      <c r="H1" s="6"/>
      <c r="I1" s="6"/>
    </row>
    <row r="2" spans="1:9" ht="23.1" customHeight="1">
      <c r="A2" s="6"/>
      <c r="B2" s="5"/>
      <c r="C2" s="5"/>
      <c r="D2" s="5"/>
      <c r="E2" s="5"/>
      <c r="F2" s="5"/>
      <c r="G2" s="5"/>
      <c r="H2" s="6"/>
      <c r="I2" s="6"/>
    </row>
    <row r="3" spans="1:9" s="7" customFormat="1" ht="23.1" customHeight="1">
      <c r="B3" s="5" t="s">
        <v>400</v>
      </c>
      <c r="H3" s="8" t="s">
        <v>538</v>
      </c>
    </row>
    <row r="4" spans="1:9" s="7" customFormat="1" ht="23.1" customHeight="1"/>
    <row r="5" spans="1:9" s="7" customFormat="1" ht="23.1" customHeight="1">
      <c r="B5" s="5" t="s">
        <v>1</v>
      </c>
    </row>
    <row r="6" spans="1:9" s="7" customFormat="1" ht="23.1" customHeight="1">
      <c r="B6" s="9" t="s">
        <v>388</v>
      </c>
      <c r="H6" s="8" t="s">
        <v>539</v>
      </c>
    </row>
    <row r="7" spans="1:9" s="7" customFormat="1" ht="23.1" customHeight="1">
      <c r="B7" s="9" t="s">
        <v>389</v>
      </c>
      <c r="H7" s="8" t="s">
        <v>539</v>
      </c>
    </row>
    <row r="8" spans="1:9" s="7" customFormat="1" ht="23.1" customHeight="1">
      <c r="B8" s="9" t="s">
        <v>390</v>
      </c>
      <c r="H8" s="8" t="s">
        <v>539</v>
      </c>
    </row>
    <row r="9" spans="1:9" s="7" customFormat="1" ht="23.1" customHeight="1">
      <c r="B9" s="9" t="s">
        <v>391</v>
      </c>
      <c r="H9" s="8" t="s">
        <v>380</v>
      </c>
    </row>
    <row r="10" spans="1:9" s="7" customFormat="1" ht="23.1" customHeight="1">
      <c r="B10" s="9" t="s">
        <v>392</v>
      </c>
      <c r="H10" s="8" t="s">
        <v>381</v>
      </c>
    </row>
    <row r="11" spans="1:9" s="7" customFormat="1" ht="23.1" customHeight="1">
      <c r="B11" s="9" t="s">
        <v>390</v>
      </c>
      <c r="H11" s="8" t="s">
        <v>381</v>
      </c>
    </row>
    <row r="12" spans="1:9" s="7" customFormat="1" ht="23.1" customHeight="1">
      <c r="B12" s="9" t="s">
        <v>393</v>
      </c>
      <c r="H12" s="8" t="s">
        <v>381</v>
      </c>
    </row>
    <row r="13" spans="1:9" s="7" customFormat="1" ht="23.1" customHeight="1">
      <c r="B13" s="9" t="s">
        <v>394</v>
      </c>
      <c r="H13" s="8" t="s">
        <v>4</v>
      </c>
    </row>
    <row r="14" spans="1:9" s="7" customFormat="1" ht="23.1" customHeight="1">
      <c r="B14" s="9" t="s">
        <v>390</v>
      </c>
      <c r="H14" s="8" t="s">
        <v>4</v>
      </c>
    </row>
    <row r="15" spans="1:9" s="7" customFormat="1" ht="23.1" customHeight="1">
      <c r="B15" s="9" t="s">
        <v>561</v>
      </c>
      <c r="H15" s="8" t="s">
        <v>4</v>
      </c>
    </row>
    <row r="16" spans="1:9" s="7" customFormat="1" ht="23.1" customHeight="1">
      <c r="B16" s="9" t="s">
        <v>562</v>
      </c>
      <c r="H16" s="8" t="s">
        <v>4</v>
      </c>
    </row>
    <row r="17" spans="2:8" s="7" customFormat="1" ht="23.1" customHeight="1">
      <c r="B17" s="9" t="s">
        <v>395</v>
      </c>
      <c r="H17" s="8" t="s">
        <v>382</v>
      </c>
    </row>
    <row r="18" spans="2:8" s="7" customFormat="1" ht="23.1" customHeight="1">
      <c r="B18" s="9" t="s">
        <v>396</v>
      </c>
      <c r="H18" s="8" t="s">
        <v>532</v>
      </c>
    </row>
    <row r="19" spans="2:8" s="7" customFormat="1" ht="23.1" customHeight="1">
      <c r="B19" s="9" t="s">
        <v>563</v>
      </c>
      <c r="H19" s="8" t="s">
        <v>532</v>
      </c>
    </row>
    <row r="20" spans="2:8" s="7" customFormat="1" ht="23.1" customHeight="1">
      <c r="B20" s="9" t="s">
        <v>527</v>
      </c>
      <c r="H20" s="8" t="s">
        <v>533</v>
      </c>
    </row>
    <row r="21" spans="2:8" s="7" customFormat="1" ht="23.1" customHeight="1">
      <c r="B21" s="7" t="s">
        <v>526</v>
      </c>
      <c r="H21" s="8" t="s">
        <v>534</v>
      </c>
    </row>
    <row r="22" spans="2:8" s="7" customFormat="1" ht="23.1" customHeight="1">
      <c r="B22" s="9"/>
      <c r="H22" s="8"/>
    </row>
    <row r="23" spans="2:8" s="7" customFormat="1" ht="23.1" customHeight="1">
      <c r="B23" s="5" t="s">
        <v>2</v>
      </c>
      <c r="H23" s="8"/>
    </row>
    <row r="24" spans="2:8" s="7" customFormat="1" ht="23.1" customHeight="1">
      <c r="B24" s="9" t="s">
        <v>397</v>
      </c>
      <c r="H24" s="8" t="s">
        <v>383</v>
      </c>
    </row>
    <row r="25" spans="2:8" s="7" customFormat="1" ht="23.1" customHeight="1">
      <c r="B25" s="9" t="s">
        <v>398</v>
      </c>
      <c r="H25" s="8" t="s">
        <v>535</v>
      </c>
    </row>
    <row r="26" spans="2:8" s="7" customFormat="1" ht="23.1" customHeight="1">
      <c r="B26" s="9" t="s">
        <v>399</v>
      </c>
      <c r="H26" s="8" t="s">
        <v>536</v>
      </c>
    </row>
    <row r="27" spans="2:8" s="7" customFormat="1" ht="15" customHeight="1">
      <c r="B27" s="9"/>
      <c r="H27" s="10"/>
    </row>
    <row r="28" spans="2:8" s="7" customFormat="1" ht="23.1" customHeight="1">
      <c r="B28" s="5" t="s">
        <v>5</v>
      </c>
      <c r="H28" s="10"/>
    </row>
    <row r="29" spans="2:8" s="7" customFormat="1" ht="22.5" customHeight="1">
      <c r="B29" s="9" t="s">
        <v>528</v>
      </c>
      <c r="H29" s="8" t="s">
        <v>537</v>
      </c>
    </row>
    <row r="30" spans="2:8" s="7" customFormat="1" ht="5.25" customHeight="1">
      <c r="B30" s="9"/>
      <c r="H30" s="8"/>
    </row>
    <row r="31" spans="2:8" s="7" customFormat="1" ht="22.5" hidden="1" customHeight="1">
      <c r="H31" s="8"/>
    </row>
    <row r="32" spans="2:8" s="7" customFormat="1" ht="23.1" customHeight="1"/>
    <row r="33" ht="23.1" customHeight="1"/>
    <row r="34" ht="23.1" customHeight="1"/>
    <row r="35" ht="23.1" customHeight="1"/>
    <row r="36" ht="23.1" customHeight="1"/>
    <row r="37" ht="23.1" customHeight="1"/>
    <row r="38" ht="23.1" customHeight="1"/>
    <row r="39" ht="23.1" customHeight="1"/>
  </sheetData>
  <mergeCells count="1">
    <mergeCell ref="B1:G1"/>
  </mergeCells>
  <phoneticPr fontId="1"/>
  <pageMargins left="1.1811023622047245" right="0.78740157480314965" top="1.2598425196850394" bottom="0.78740157480314965" header="3.937007874015748E-2" footer="0"/>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4"/>
  <sheetViews>
    <sheetView view="pageBreakPreview" zoomScaleNormal="100" zoomScaleSheetLayoutView="100" workbookViewId="0">
      <selection activeCell="C66" sqref="C66"/>
    </sheetView>
  </sheetViews>
  <sheetFormatPr defaultRowHeight="12"/>
  <cols>
    <col min="1" max="3" width="9" style="304"/>
    <col min="4" max="4" width="15.625" style="304" customWidth="1"/>
    <col min="5" max="5" width="4.5" style="304" bestFit="1" customWidth="1"/>
    <col min="6" max="7" width="5" style="304" bestFit="1" customWidth="1"/>
    <col min="8" max="8" width="5.25" style="304" customWidth="1"/>
    <col min="9" max="10" width="5.375" style="304" customWidth="1"/>
    <col min="11" max="11" width="5.125" style="304" customWidth="1"/>
    <col min="12" max="15" width="4.625" style="304" customWidth="1"/>
    <col min="16" max="16" width="8" style="304" customWidth="1"/>
    <col min="17" max="248" width="9" style="304"/>
    <col min="249" max="249" width="15.625" style="304" customWidth="1"/>
    <col min="250" max="250" width="5.75" style="304" customWidth="1"/>
    <col min="251" max="253" width="5.25" style="304" customWidth="1"/>
    <col min="254" max="255" width="5.375" style="304" customWidth="1"/>
    <col min="256" max="256" width="5.125" style="304" customWidth="1"/>
    <col min="257" max="260" width="4.625" style="304" customWidth="1"/>
    <col min="261" max="261" width="3.625" style="304" customWidth="1"/>
    <col min="262" max="262" width="9" style="304"/>
    <col min="263" max="264" width="5.625" style="304" customWidth="1"/>
    <col min="265" max="265" width="10.5" style="304" customWidth="1"/>
    <col min="266" max="267" width="10.25" style="304" customWidth="1"/>
    <col min="268" max="268" width="10.625" style="304" customWidth="1"/>
    <col min="269" max="269" width="12.875" style="304" customWidth="1"/>
    <col min="270" max="270" width="10.25" style="304" customWidth="1"/>
    <col min="271" max="271" width="10.75" style="304" customWidth="1"/>
    <col min="272" max="272" width="8" style="304" customWidth="1"/>
    <col min="273" max="504" width="9" style="304"/>
    <col min="505" max="505" width="15.625" style="304" customWidth="1"/>
    <col min="506" max="506" width="5.75" style="304" customWidth="1"/>
    <col min="507" max="509" width="5.25" style="304" customWidth="1"/>
    <col min="510" max="511" width="5.375" style="304" customWidth="1"/>
    <col min="512" max="512" width="5.125" style="304" customWidth="1"/>
    <col min="513" max="516" width="4.625" style="304" customWidth="1"/>
    <col min="517" max="517" width="3.625" style="304" customWidth="1"/>
    <col min="518" max="518" width="9" style="304"/>
    <col min="519" max="520" width="5.625" style="304" customWidth="1"/>
    <col min="521" max="521" width="10.5" style="304" customWidth="1"/>
    <col min="522" max="523" width="10.25" style="304" customWidth="1"/>
    <col min="524" max="524" width="10.625" style="304" customWidth="1"/>
    <col min="525" max="525" width="12.875" style="304" customWidth="1"/>
    <col min="526" max="526" width="10.25" style="304" customWidth="1"/>
    <col min="527" max="527" width="10.75" style="304" customWidth="1"/>
    <col min="528" max="528" width="8" style="304" customWidth="1"/>
    <col min="529" max="760" width="9" style="304"/>
    <col min="761" max="761" width="15.625" style="304" customWidth="1"/>
    <col min="762" max="762" width="5.75" style="304" customWidth="1"/>
    <col min="763" max="765" width="5.25" style="304" customWidth="1"/>
    <col min="766" max="767" width="5.375" style="304" customWidth="1"/>
    <col min="768" max="768" width="5.125" style="304" customWidth="1"/>
    <col min="769" max="772" width="4.625" style="304" customWidth="1"/>
    <col min="773" max="773" width="3.625" style="304" customWidth="1"/>
    <col min="774" max="774" width="9" style="304"/>
    <col min="775" max="776" width="5.625" style="304" customWidth="1"/>
    <col min="777" max="777" width="10.5" style="304" customWidth="1"/>
    <col min="778" max="779" width="10.25" style="304" customWidth="1"/>
    <col min="780" max="780" width="10.625" style="304" customWidth="1"/>
    <col min="781" max="781" width="12.875" style="304" customWidth="1"/>
    <col min="782" max="782" width="10.25" style="304" customWidth="1"/>
    <col min="783" max="783" width="10.75" style="304" customWidth="1"/>
    <col min="784" max="784" width="8" style="304" customWidth="1"/>
    <col min="785" max="1016" width="9" style="304"/>
    <col min="1017" max="1017" width="15.625" style="304" customWidth="1"/>
    <col min="1018" max="1018" width="5.75" style="304" customWidth="1"/>
    <col min="1019" max="1021" width="5.25" style="304" customWidth="1"/>
    <col min="1022" max="1023" width="5.375" style="304" customWidth="1"/>
    <col min="1024" max="1024" width="5.125" style="304" customWidth="1"/>
    <col min="1025" max="1028" width="4.625" style="304" customWidth="1"/>
    <col min="1029" max="1029" width="3.625" style="304" customWidth="1"/>
    <col min="1030" max="1030" width="9" style="304"/>
    <col min="1031" max="1032" width="5.625" style="304" customWidth="1"/>
    <col min="1033" max="1033" width="10.5" style="304" customWidth="1"/>
    <col min="1034" max="1035" width="10.25" style="304" customWidth="1"/>
    <col min="1036" max="1036" width="10.625" style="304" customWidth="1"/>
    <col min="1037" max="1037" width="12.875" style="304" customWidth="1"/>
    <col min="1038" max="1038" width="10.25" style="304" customWidth="1"/>
    <col min="1039" max="1039" width="10.75" style="304" customWidth="1"/>
    <col min="1040" max="1040" width="8" style="304" customWidth="1"/>
    <col min="1041" max="1272" width="9" style="304"/>
    <col min="1273" max="1273" width="15.625" style="304" customWidth="1"/>
    <col min="1274" max="1274" width="5.75" style="304" customWidth="1"/>
    <col min="1275" max="1277" width="5.25" style="304" customWidth="1"/>
    <col min="1278" max="1279" width="5.375" style="304" customWidth="1"/>
    <col min="1280" max="1280" width="5.125" style="304" customWidth="1"/>
    <col min="1281" max="1284" width="4.625" style="304" customWidth="1"/>
    <col min="1285" max="1285" width="3.625" style="304" customWidth="1"/>
    <col min="1286" max="1286" width="9" style="304"/>
    <col min="1287" max="1288" width="5.625" style="304" customWidth="1"/>
    <col min="1289" max="1289" width="10.5" style="304" customWidth="1"/>
    <col min="1290" max="1291" width="10.25" style="304" customWidth="1"/>
    <col min="1292" max="1292" width="10.625" style="304" customWidth="1"/>
    <col min="1293" max="1293" width="12.875" style="304" customWidth="1"/>
    <col min="1294" max="1294" width="10.25" style="304" customWidth="1"/>
    <col min="1295" max="1295" width="10.75" style="304" customWidth="1"/>
    <col min="1296" max="1296" width="8" style="304" customWidth="1"/>
    <col min="1297" max="1528" width="9" style="304"/>
    <col min="1529" max="1529" width="15.625" style="304" customWidth="1"/>
    <col min="1530" max="1530" width="5.75" style="304" customWidth="1"/>
    <col min="1531" max="1533" width="5.25" style="304" customWidth="1"/>
    <col min="1534" max="1535" width="5.375" style="304" customWidth="1"/>
    <col min="1536" max="1536" width="5.125" style="304" customWidth="1"/>
    <col min="1537" max="1540" width="4.625" style="304" customWidth="1"/>
    <col min="1541" max="1541" width="3.625" style="304" customWidth="1"/>
    <col min="1542" max="1542" width="9" style="304"/>
    <col min="1543" max="1544" width="5.625" style="304" customWidth="1"/>
    <col min="1545" max="1545" width="10.5" style="304" customWidth="1"/>
    <col min="1546" max="1547" width="10.25" style="304" customWidth="1"/>
    <col min="1548" max="1548" width="10.625" style="304" customWidth="1"/>
    <col min="1549" max="1549" width="12.875" style="304" customWidth="1"/>
    <col min="1550" max="1550" width="10.25" style="304" customWidth="1"/>
    <col min="1551" max="1551" width="10.75" style="304" customWidth="1"/>
    <col min="1552" max="1552" width="8" style="304" customWidth="1"/>
    <col min="1553" max="1784" width="9" style="304"/>
    <col min="1785" max="1785" width="15.625" style="304" customWidth="1"/>
    <col min="1786" max="1786" width="5.75" style="304" customWidth="1"/>
    <col min="1787" max="1789" width="5.25" style="304" customWidth="1"/>
    <col min="1790" max="1791" width="5.375" style="304" customWidth="1"/>
    <col min="1792" max="1792" width="5.125" style="304" customWidth="1"/>
    <col min="1793" max="1796" width="4.625" style="304" customWidth="1"/>
    <col min="1797" max="1797" width="3.625" style="304" customWidth="1"/>
    <col min="1798" max="1798" width="9" style="304"/>
    <col min="1799" max="1800" width="5.625" style="304" customWidth="1"/>
    <col min="1801" max="1801" width="10.5" style="304" customWidth="1"/>
    <col min="1802" max="1803" width="10.25" style="304" customWidth="1"/>
    <col min="1804" max="1804" width="10.625" style="304" customWidth="1"/>
    <col min="1805" max="1805" width="12.875" style="304" customWidth="1"/>
    <col min="1806" max="1806" width="10.25" style="304" customWidth="1"/>
    <col min="1807" max="1807" width="10.75" style="304" customWidth="1"/>
    <col min="1808" max="1808" width="8" style="304" customWidth="1"/>
    <col min="1809" max="2040" width="9" style="304"/>
    <col min="2041" max="2041" width="15.625" style="304" customWidth="1"/>
    <col min="2042" max="2042" width="5.75" style="304" customWidth="1"/>
    <col min="2043" max="2045" width="5.25" style="304" customWidth="1"/>
    <col min="2046" max="2047" width="5.375" style="304" customWidth="1"/>
    <col min="2048" max="2048" width="5.125" style="304" customWidth="1"/>
    <col min="2049" max="2052" width="4.625" style="304" customWidth="1"/>
    <col min="2053" max="2053" width="3.625" style="304" customWidth="1"/>
    <col min="2054" max="2054" width="9" style="304"/>
    <col min="2055" max="2056" width="5.625" style="304" customWidth="1"/>
    <col min="2057" max="2057" width="10.5" style="304" customWidth="1"/>
    <col min="2058" max="2059" width="10.25" style="304" customWidth="1"/>
    <col min="2060" max="2060" width="10.625" style="304" customWidth="1"/>
    <col min="2061" max="2061" width="12.875" style="304" customWidth="1"/>
    <col min="2062" max="2062" width="10.25" style="304" customWidth="1"/>
    <col min="2063" max="2063" width="10.75" style="304" customWidth="1"/>
    <col min="2064" max="2064" width="8" style="304" customWidth="1"/>
    <col min="2065" max="2296" width="9" style="304"/>
    <col min="2297" max="2297" width="15.625" style="304" customWidth="1"/>
    <col min="2298" max="2298" width="5.75" style="304" customWidth="1"/>
    <col min="2299" max="2301" width="5.25" style="304" customWidth="1"/>
    <col min="2302" max="2303" width="5.375" style="304" customWidth="1"/>
    <col min="2304" max="2304" width="5.125" style="304" customWidth="1"/>
    <col min="2305" max="2308" width="4.625" style="304" customWidth="1"/>
    <col min="2309" max="2309" width="3.625" style="304" customWidth="1"/>
    <col min="2310" max="2310" width="9" style="304"/>
    <col min="2311" max="2312" width="5.625" style="304" customWidth="1"/>
    <col min="2313" max="2313" width="10.5" style="304" customWidth="1"/>
    <col min="2314" max="2315" width="10.25" style="304" customWidth="1"/>
    <col min="2316" max="2316" width="10.625" style="304" customWidth="1"/>
    <col min="2317" max="2317" width="12.875" style="304" customWidth="1"/>
    <col min="2318" max="2318" width="10.25" style="304" customWidth="1"/>
    <col min="2319" max="2319" width="10.75" style="304" customWidth="1"/>
    <col min="2320" max="2320" width="8" style="304" customWidth="1"/>
    <col min="2321" max="2552" width="9" style="304"/>
    <col min="2553" max="2553" width="15.625" style="304" customWidth="1"/>
    <col min="2554" max="2554" width="5.75" style="304" customWidth="1"/>
    <col min="2555" max="2557" width="5.25" style="304" customWidth="1"/>
    <col min="2558" max="2559" width="5.375" style="304" customWidth="1"/>
    <col min="2560" max="2560" width="5.125" style="304" customWidth="1"/>
    <col min="2561" max="2564" width="4.625" style="304" customWidth="1"/>
    <col min="2565" max="2565" width="3.625" style="304" customWidth="1"/>
    <col min="2566" max="2566" width="9" style="304"/>
    <col min="2567" max="2568" width="5.625" style="304" customWidth="1"/>
    <col min="2569" max="2569" width="10.5" style="304" customWidth="1"/>
    <col min="2570" max="2571" width="10.25" style="304" customWidth="1"/>
    <col min="2572" max="2572" width="10.625" style="304" customWidth="1"/>
    <col min="2573" max="2573" width="12.875" style="304" customWidth="1"/>
    <col min="2574" max="2574" width="10.25" style="304" customWidth="1"/>
    <col min="2575" max="2575" width="10.75" style="304" customWidth="1"/>
    <col min="2576" max="2576" width="8" style="304" customWidth="1"/>
    <col min="2577" max="2808" width="9" style="304"/>
    <col min="2809" max="2809" width="15.625" style="304" customWidth="1"/>
    <col min="2810" max="2810" width="5.75" style="304" customWidth="1"/>
    <col min="2811" max="2813" width="5.25" style="304" customWidth="1"/>
    <col min="2814" max="2815" width="5.375" style="304" customWidth="1"/>
    <col min="2816" max="2816" width="5.125" style="304" customWidth="1"/>
    <col min="2817" max="2820" width="4.625" style="304" customWidth="1"/>
    <col min="2821" max="2821" width="3.625" style="304" customWidth="1"/>
    <col min="2822" max="2822" width="9" style="304"/>
    <col min="2823" max="2824" width="5.625" style="304" customWidth="1"/>
    <col min="2825" max="2825" width="10.5" style="304" customWidth="1"/>
    <col min="2826" max="2827" width="10.25" style="304" customWidth="1"/>
    <col min="2828" max="2828" width="10.625" style="304" customWidth="1"/>
    <col min="2829" max="2829" width="12.875" style="304" customWidth="1"/>
    <col min="2830" max="2830" width="10.25" style="304" customWidth="1"/>
    <col min="2831" max="2831" width="10.75" style="304" customWidth="1"/>
    <col min="2832" max="2832" width="8" style="304" customWidth="1"/>
    <col min="2833" max="3064" width="9" style="304"/>
    <col min="3065" max="3065" width="15.625" style="304" customWidth="1"/>
    <col min="3066" max="3066" width="5.75" style="304" customWidth="1"/>
    <col min="3067" max="3069" width="5.25" style="304" customWidth="1"/>
    <col min="3070" max="3071" width="5.375" style="304" customWidth="1"/>
    <col min="3072" max="3072" width="5.125" style="304" customWidth="1"/>
    <col min="3073" max="3076" width="4.625" style="304" customWidth="1"/>
    <col min="3077" max="3077" width="3.625" style="304" customWidth="1"/>
    <col min="3078" max="3078" width="9" style="304"/>
    <col min="3079" max="3080" width="5.625" style="304" customWidth="1"/>
    <col min="3081" max="3081" width="10.5" style="304" customWidth="1"/>
    <col min="3082" max="3083" width="10.25" style="304" customWidth="1"/>
    <col min="3084" max="3084" width="10.625" style="304" customWidth="1"/>
    <col min="3085" max="3085" width="12.875" style="304" customWidth="1"/>
    <col min="3086" max="3086" width="10.25" style="304" customWidth="1"/>
    <col min="3087" max="3087" width="10.75" style="304" customWidth="1"/>
    <col min="3088" max="3088" width="8" style="304" customWidth="1"/>
    <col min="3089" max="3320" width="9" style="304"/>
    <col min="3321" max="3321" width="15.625" style="304" customWidth="1"/>
    <col min="3322" max="3322" width="5.75" style="304" customWidth="1"/>
    <col min="3323" max="3325" width="5.25" style="304" customWidth="1"/>
    <col min="3326" max="3327" width="5.375" style="304" customWidth="1"/>
    <col min="3328" max="3328" width="5.125" style="304" customWidth="1"/>
    <col min="3329" max="3332" width="4.625" style="304" customWidth="1"/>
    <col min="3333" max="3333" width="3.625" style="304" customWidth="1"/>
    <col min="3334" max="3334" width="9" style="304"/>
    <col min="3335" max="3336" width="5.625" style="304" customWidth="1"/>
    <col min="3337" max="3337" width="10.5" style="304" customWidth="1"/>
    <col min="3338" max="3339" width="10.25" style="304" customWidth="1"/>
    <col min="3340" max="3340" width="10.625" style="304" customWidth="1"/>
    <col min="3341" max="3341" width="12.875" style="304" customWidth="1"/>
    <col min="3342" max="3342" width="10.25" style="304" customWidth="1"/>
    <col min="3343" max="3343" width="10.75" style="304" customWidth="1"/>
    <col min="3344" max="3344" width="8" style="304" customWidth="1"/>
    <col min="3345" max="3576" width="9" style="304"/>
    <col min="3577" max="3577" width="15.625" style="304" customWidth="1"/>
    <col min="3578" max="3578" width="5.75" style="304" customWidth="1"/>
    <col min="3579" max="3581" width="5.25" style="304" customWidth="1"/>
    <col min="3582" max="3583" width="5.375" style="304" customWidth="1"/>
    <col min="3584" max="3584" width="5.125" style="304" customWidth="1"/>
    <col min="3585" max="3588" width="4.625" style="304" customWidth="1"/>
    <col min="3589" max="3589" width="3.625" style="304" customWidth="1"/>
    <col min="3590" max="3590" width="9" style="304"/>
    <col min="3591" max="3592" width="5.625" style="304" customWidth="1"/>
    <col min="3593" max="3593" width="10.5" style="304" customWidth="1"/>
    <col min="3594" max="3595" width="10.25" style="304" customWidth="1"/>
    <col min="3596" max="3596" width="10.625" style="304" customWidth="1"/>
    <col min="3597" max="3597" width="12.875" style="304" customWidth="1"/>
    <col min="3598" max="3598" width="10.25" style="304" customWidth="1"/>
    <col min="3599" max="3599" width="10.75" style="304" customWidth="1"/>
    <col min="3600" max="3600" width="8" style="304" customWidth="1"/>
    <col min="3601" max="3832" width="9" style="304"/>
    <col min="3833" max="3833" width="15.625" style="304" customWidth="1"/>
    <col min="3834" max="3834" width="5.75" style="304" customWidth="1"/>
    <col min="3835" max="3837" width="5.25" style="304" customWidth="1"/>
    <col min="3838" max="3839" width="5.375" style="304" customWidth="1"/>
    <col min="3840" max="3840" width="5.125" style="304" customWidth="1"/>
    <col min="3841" max="3844" width="4.625" style="304" customWidth="1"/>
    <col min="3845" max="3845" width="3.625" style="304" customWidth="1"/>
    <col min="3846" max="3846" width="9" style="304"/>
    <col min="3847" max="3848" width="5.625" style="304" customWidth="1"/>
    <col min="3849" max="3849" width="10.5" style="304" customWidth="1"/>
    <col min="3850" max="3851" width="10.25" style="304" customWidth="1"/>
    <col min="3852" max="3852" width="10.625" style="304" customWidth="1"/>
    <col min="3853" max="3853" width="12.875" style="304" customWidth="1"/>
    <col min="3854" max="3854" width="10.25" style="304" customWidth="1"/>
    <col min="3855" max="3855" width="10.75" style="304" customWidth="1"/>
    <col min="3856" max="3856" width="8" style="304" customWidth="1"/>
    <col min="3857" max="4088" width="9" style="304"/>
    <col min="4089" max="4089" width="15.625" style="304" customWidth="1"/>
    <col min="4090" max="4090" width="5.75" style="304" customWidth="1"/>
    <col min="4091" max="4093" width="5.25" style="304" customWidth="1"/>
    <col min="4094" max="4095" width="5.375" style="304" customWidth="1"/>
    <col min="4096" max="4096" width="5.125" style="304" customWidth="1"/>
    <col min="4097" max="4100" width="4.625" style="304" customWidth="1"/>
    <col min="4101" max="4101" width="3.625" style="304" customWidth="1"/>
    <col min="4102" max="4102" width="9" style="304"/>
    <col min="4103" max="4104" width="5.625" style="304" customWidth="1"/>
    <col min="4105" max="4105" width="10.5" style="304" customWidth="1"/>
    <col min="4106" max="4107" width="10.25" style="304" customWidth="1"/>
    <col min="4108" max="4108" width="10.625" style="304" customWidth="1"/>
    <col min="4109" max="4109" width="12.875" style="304" customWidth="1"/>
    <col min="4110" max="4110" width="10.25" style="304" customWidth="1"/>
    <col min="4111" max="4111" width="10.75" style="304" customWidth="1"/>
    <col min="4112" max="4112" width="8" style="304" customWidth="1"/>
    <col min="4113" max="4344" width="9" style="304"/>
    <col min="4345" max="4345" width="15.625" style="304" customWidth="1"/>
    <col min="4346" max="4346" width="5.75" style="304" customWidth="1"/>
    <col min="4347" max="4349" width="5.25" style="304" customWidth="1"/>
    <col min="4350" max="4351" width="5.375" style="304" customWidth="1"/>
    <col min="4352" max="4352" width="5.125" style="304" customWidth="1"/>
    <col min="4353" max="4356" width="4.625" style="304" customWidth="1"/>
    <col min="4357" max="4357" width="3.625" style="304" customWidth="1"/>
    <col min="4358" max="4358" width="9" style="304"/>
    <col min="4359" max="4360" width="5.625" style="304" customWidth="1"/>
    <col min="4361" max="4361" width="10.5" style="304" customWidth="1"/>
    <col min="4362" max="4363" width="10.25" style="304" customWidth="1"/>
    <col min="4364" max="4364" width="10.625" style="304" customWidth="1"/>
    <col min="4365" max="4365" width="12.875" style="304" customWidth="1"/>
    <col min="4366" max="4366" width="10.25" style="304" customWidth="1"/>
    <col min="4367" max="4367" width="10.75" style="304" customWidth="1"/>
    <col min="4368" max="4368" width="8" style="304" customWidth="1"/>
    <col min="4369" max="4600" width="9" style="304"/>
    <col min="4601" max="4601" width="15.625" style="304" customWidth="1"/>
    <col min="4602" max="4602" width="5.75" style="304" customWidth="1"/>
    <col min="4603" max="4605" width="5.25" style="304" customWidth="1"/>
    <col min="4606" max="4607" width="5.375" style="304" customWidth="1"/>
    <col min="4608" max="4608" width="5.125" style="304" customWidth="1"/>
    <col min="4609" max="4612" width="4.625" style="304" customWidth="1"/>
    <col min="4613" max="4613" width="3.625" style="304" customWidth="1"/>
    <col min="4614" max="4614" width="9" style="304"/>
    <col min="4615" max="4616" width="5.625" style="304" customWidth="1"/>
    <col min="4617" max="4617" width="10.5" style="304" customWidth="1"/>
    <col min="4618" max="4619" width="10.25" style="304" customWidth="1"/>
    <col min="4620" max="4620" width="10.625" style="304" customWidth="1"/>
    <col min="4621" max="4621" width="12.875" style="304" customWidth="1"/>
    <col min="4622" max="4622" width="10.25" style="304" customWidth="1"/>
    <col min="4623" max="4623" width="10.75" style="304" customWidth="1"/>
    <col min="4624" max="4624" width="8" style="304" customWidth="1"/>
    <col min="4625" max="4856" width="9" style="304"/>
    <col min="4857" max="4857" width="15.625" style="304" customWidth="1"/>
    <col min="4858" max="4858" width="5.75" style="304" customWidth="1"/>
    <col min="4859" max="4861" width="5.25" style="304" customWidth="1"/>
    <col min="4862" max="4863" width="5.375" style="304" customWidth="1"/>
    <col min="4864" max="4864" width="5.125" style="304" customWidth="1"/>
    <col min="4865" max="4868" width="4.625" style="304" customWidth="1"/>
    <col min="4869" max="4869" width="3.625" style="304" customWidth="1"/>
    <col min="4870" max="4870" width="9" style="304"/>
    <col min="4871" max="4872" width="5.625" style="304" customWidth="1"/>
    <col min="4873" max="4873" width="10.5" style="304" customWidth="1"/>
    <col min="4874" max="4875" width="10.25" style="304" customWidth="1"/>
    <col min="4876" max="4876" width="10.625" style="304" customWidth="1"/>
    <col min="4877" max="4877" width="12.875" style="304" customWidth="1"/>
    <col min="4878" max="4878" width="10.25" style="304" customWidth="1"/>
    <col min="4879" max="4879" width="10.75" style="304" customWidth="1"/>
    <col min="4880" max="4880" width="8" style="304" customWidth="1"/>
    <col min="4881" max="5112" width="9" style="304"/>
    <col min="5113" max="5113" width="15.625" style="304" customWidth="1"/>
    <col min="5114" max="5114" width="5.75" style="304" customWidth="1"/>
    <col min="5115" max="5117" width="5.25" style="304" customWidth="1"/>
    <col min="5118" max="5119" width="5.375" style="304" customWidth="1"/>
    <col min="5120" max="5120" width="5.125" style="304" customWidth="1"/>
    <col min="5121" max="5124" width="4.625" style="304" customWidth="1"/>
    <col min="5125" max="5125" width="3.625" style="304" customWidth="1"/>
    <col min="5126" max="5126" width="9" style="304"/>
    <col min="5127" max="5128" width="5.625" style="304" customWidth="1"/>
    <col min="5129" max="5129" width="10.5" style="304" customWidth="1"/>
    <col min="5130" max="5131" width="10.25" style="304" customWidth="1"/>
    <col min="5132" max="5132" width="10.625" style="304" customWidth="1"/>
    <col min="5133" max="5133" width="12.875" style="304" customWidth="1"/>
    <col min="5134" max="5134" width="10.25" style="304" customWidth="1"/>
    <col min="5135" max="5135" width="10.75" style="304" customWidth="1"/>
    <col min="5136" max="5136" width="8" style="304" customWidth="1"/>
    <col min="5137" max="5368" width="9" style="304"/>
    <col min="5369" max="5369" width="15.625" style="304" customWidth="1"/>
    <col min="5370" max="5370" width="5.75" style="304" customWidth="1"/>
    <col min="5371" max="5373" width="5.25" style="304" customWidth="1"/>
    <col min="5374" max="5375" width="5.375" style="304" customWidth="1"/>
    <col min="5376" max="5376" width="5.125" style="304" customWidth="1"/>
    <col min="5377" max="5380" width="4.625" style="304" customWidth="1"/>
    <col min="5381" max="5381" width="3.625" style="304" customWidth="1"/>
    <col min="5382" max="5382" width="9" style="304"/>
    <col min="5383" max="5384" width="5.625" style="304" customWidth="1"/>
    <col min="5385" max="5385" width="10.5" style="304" customWidth="1"/>
    <col min="5386" max="5387" width="10.25" style="304" customWidth="1"/>
    <col min="5388" max="5388" width="10.625" style="304" customWidth="1"/>
    <col min="5389" max="5389" width="12.875" style="304" customWidth="1"/>
    <col min="5390" max="5390" width="10.25" style="304" customWidth="1"/>
    <col min="5391" max="5391" width="10.75" style="304" customWidth="1"/>
    <col min="5392" max="5392" width="8" style="304" customWidth="1"/>
    <col min="5393" max="5624" width="9" style="304"/>
    <col min="5625" max="5625" width="15.625" style="304" customWidth="1"/>
    <col min="5626" max="5626" width="5.75" style="304" customWidth="1"/>
    <col min="5627" max="5629" width="5.25" style="304" customWidth="1"/>
    <col min="5630" max="5631" width="5.375" style="304" customWidth="1"/>
    <col min="5632" max="5632" width="5.125" style="304" customWidth="1"/>
    <col min="5633" max="5636" width="4.625" style="304" customWidth="1"/>
    <col min="5637" max="5637" width="3.625" style="304" customWidth="1"/>
    <col min="5638" max="5638" width="9" style="304"/>
    <col min="5639" max="5640" width="5.625" style="304" customWidth="1"/>
    <col min="5641" max="5641" width="10.5" style="304" customWidth="1"/>
    <col min="5642" max="5643" width="10.25" style="304" customWidth="1"/>
    <col min="5644" max="5644" width="10.625" style="304" customWidth="1"/>
    <col min="5645" max="5645" width="12.875" style="304" customWidth="1"/>
    <col min="5646" max="5646" width="10.25" style="304" customWidth="1"/>
    <col min="5647" max="5647" width="10.75" style="304" customWidth="1"/>
    <col min="5648" max="5648" width="8" style="304" customWidth="1"/>
    <col min="5649" max="5880" width="9" style="304"/>
    <col min="5881" max="5881" width="15.625" style="304" customWidth="1"/>
    <col min="5882" max="5882" width="5.75" style="304" customWidth="1"/>
    <col min="5883" max="5885" width="5.25" style="304" customWidth="1"/>
    <col min="5886" max="5887" width="5.375" style="304" customWidth="1"/>
    <col min="5888" max="5888" width="5.125" style="304" customWidth="1"/>
    <col min="5889" max="5892" width="4.625" style="304" customWidth="1"/>
    <col min="5893" max="5893" width="3.625" style="304" customWidth="1"/>
    <col min="5894" max="5894" width="9" style="304"/>
    <col min="5895" max="5896" width="5.625" style="304" customWidth="1"/>
    <col min="5897" max="5897" width="10.5" style="304" customWidth="1"/>
    <col min="5898" max="5899" width="10.25" style="304" customWidth="1"/>
    <col min="5900" max="5900" width="10.625" style="304" customWidth="1"/>
    <col min="5901" max="5901" width="12.875" style="304" customWidth="1"/>
    <col min="5902" max="5902" width="10.25" style="304" customWidth="1"/>
    <col min="5903" max="5903" width="10.75" style="304" customWidth="1"/>
    <col min="5904" max="5904" width="8" style="304" customWidth="1"/>
    <col min="5905" max="6136" width="9" style="304"/>
    <col min="6137" max="6137" width="15.625" style="304" customWidth="1"/>
    <col min="6138" max="6138" width="5.75" style="304" customWidth="1"/>
    <col min="6139" max="6141" width="5.25" style="304" customWidth="1"/>
    <col min="6142" max="6143" width="5.375" style="304" customWidth="1"/>
    <col min="6144" max="6144" width="5.125" style="304" customWidth="1"/>
    <col min="6145" max="6148" width="4.625" style="304" customWidth="1"/>
    <col min="6149" max="6149" width="3.625" style="304" customWidth="1"/>
    <col min="6150" max="6150" width="9" style="304"/>
    <col min="6151" max="6152" width="5.625" style="304" customWidth="1"/>
    <col min="6153" max="6153" width="10.5" style="304" customWidth="1"/>
    <col min="6154" max="6155" width="10.25" style="304" customWidth="1"/>
    <col min="6156" max="6156" width="10.625" style="304" customWidth="1"/>
    <col min="6157" max="6157" width="12.875" style="304" customWidth="1"/>
    <col min="6158" max="6158" width="10.25" style="304" customWidth="1"/>
    <col min="6159" max="6159" width="10.75" style="304" customWidth="1"/>
    <col min="6160" max="6160" width="8" style="304" customWidth="1"/>
    <col min="6161" max="6392" width="9" style="304"/>
    <col min="6393" max="6393" width="15.625" style="304" customWidth="1"/>
    <col min="6394" max="6394" width="5.75" style="304" customWidth="1"/>
    <col min="6395" max="6397" width="5.25" style="304" customWidth="1"/>
    <col min="6398" max="6399" width="5.375" style="304" customWidth="1"/>
    <col min="6400" max="6400" width="5.125" style="304" customWidth="1"/>
    <col min="6401" max="6404" width="4.625" style="304" customWidth="1"/>
    <col min="6405" max="6405" width="3.625" style="304" customWidth="1"/>
    <col min="6406" max="6406" width="9" style="304"/>
    <col min="6407" max="6408" width="5.625" style="304" customWidth="1"/>
    <col min="6409" max="6409" width="10.5" style="304" customWidth="1"/>
    <col min="6410" max="6411" width="10.25" style="304" customWidth="1"/>
    <col min="6412" max="6412" width="10.625" style="304" customWidth="1"/>
    <col min="6413" max="6413" width="12.875" style="304" customWidth="1"/>
    <col min="6414" max="6414" width="10.25" style="304" customWidth="1"/>
    <col min="6415" max="6415" width="10.75" style="304" customWidth="1"/>
    <col min="6416" max="6416" width="8" style="304" customWidth="1"/>
    <col min="6417" max="6648" width="9" style="304"/>
    <col min="6649" max="6649" width="15.625" style="304" customWidth="1"/>
    <col min="6650" max="6650" width="5.75" style="304" customWidth="1"/>
    <col min="6651" max="6653" width="5.25" style="304" customWidth="1"/>
    <col min="6654" max="6655" width="5.375" style="304" customWidth="1"/>
    <col min="6656" max="6656" width="5.125" style="304" customWidth="1"/>
    <col min="6657" max="6660" width="4.625" style="304" customWidth="1"/>
    <col min="6661" max="6661" width="3.625" style="304" customWidth="1"/>
    <col min="6662" max="6662" width="9" style="304"/>
    <col min="6663" max="6664" width="5.625" style="304" customWidth="1"/>
    <col min="6665" max="6665" width="10.5" style="304" customWidth="1"/>
    <col min="6666" max="6667" width="10.25" style="304" customWidth="1"/>
    <col min="6668" max="6668" width="10.625" style="304" customWidth="1"/>
    <col min="6669" max="6669" width="12.875" style="304" customWidth="1"/>
    <col min="6670" max="6670" width="10.25" style="304" customWidth="1"/>
    <col min="6671" max="6671" width="10.75" style="304" customWidth="1"/>
    <col min="6672" max="6672" width="8" style="304" customWidth="1"/>
    <col min="6673" max="6904" width="9" style="304"/>
    <col min="6905" max="6905" width="15.625" style="304" customWidth="1"/>
    <col min="6906" max="6906" width="5.75" style="304" customWidth="1"/>
    <col min="6907" max="6909" width="5.25" style="304" customWidth="1"/>
    <col min="6910" max="6911" width="5.375" style="304" customWidth="1"/>
    <col min="6912" max="6912" width="5.125" style="304" customWidth="1"/>
    <col min="6913" max="6916" width="4.625" style="304" customWidth="1"/>
    <col min="6917" max="6917" width="3.625" style="304" customWidth="1"/>
    <col min="6918" max="6918" width="9" style="304"/>
    <col min="6919" max="6920" width="5.625" style="304" customWidth="1"/>
    <col min="6921" max="6921" width="10.5" style="304" customWidth="1"/>
    <col min="6922" max="6923" width="10.25" style="304" customWidth="1"/>
    <col min="6924" max="6924" width="10.625" style="304" customWidth="1"/>
    <col min="6925" max="6925" width="12.875" style="304" customWidth="1"/>
    <col min="6926" max="6926" width="10.25" style="304" customWidth="1"/>
    <col min="6927" max="6927" width="10.75" style="304" customWidth="1"/>
    <col min="6928" max="6928" width="8" style="304" customWidth="1"/>
    <col min="6929" max="7160" width="9" style="304"/>
    <col min="7161" max="7161" width="15.625" style="304" customWidth="1"/>
    <col min="7162" max="7162" width="5.75" style="304" customWidth="1"/>
    <col min="7163" max="7165" width="5.25" style="304" customWidth="1"/>
    <col min="7166" max="7167" width="5.375" style="304" customWidth="1"/>
    <col min="7168" max="7168" width="5.125" style="304" customWidth="1"/>
    <col min="7169" max="7172" width="4.625" style="304" customWidth="1"/>
    <col min="7173" max="7173" width="3.625" style="304" customWidth="1"/>
    <col min="7174" max="7174" width="9" style="304"/>
    <col min="7175" max="7176" width="5.625" style="304" customWidth="1"/>
    <col min="7177" max="7177" width="10.5" style="304" customWidth="1"/>
    <col min="7178" max="7179" width="10.25" style="304" customWidth="1"/>
    <col min="7180" max="7180" width="10.625" style="304" customWidth="1"/>
    <col min="7181" max="7181" width="12.875" style="304" customWidth="1"/>
    <col min="7182" max="7182" width="10.25" style="304" customWidth="1"/>
    <col min="7183" max="7183" width="10.75" style="304" customWidth="1"/>
    <col min="7184" max="7184" width="8" style="304" customWidth="1"/>
    <col min="7185" max="7416" width="9" style="304"/>
    <col min="7417" max="7417" width="15.625" style="304" customWidth="1"/>
    <col min="7418" max="7418" width="5.75" style="304" customWidth="1"/>
    <col min="7419" max="7421" width="5.25" style="304" customWidth="1"/>
    <col min="7422" max="7423" width="5.375" style="304" customWidth="1"/>
    <col min="7424" max="7424" width="5.125" style="304" customWidth="1"/>
    <col min="7425" max="7428" width="4.625" style="304" customWidth="1"/>
    <col min="7429" max="7429" width="3.625" style="304" customWidth="1"/>
    <col min="7430" max="7430" width="9" style="304"/>
    <col min="7431" max="7432" width="5.625" style="304" customWidth="1"/>
    <col min="7433" max="7433" width="10.5" style="304" customWidth="1"/>
    <col min="7434" max="7435" width="10.25" style="304" customWidth="1"/>
    <col min="7436" max="7436" width="10.625" style="304" customWidth="1"/>
    <col min="7437" max="7437" width="12.875" style="304" customWidth="1"/>
    <col min="7438" max="7438" width="10.25" style="304" customWidth="1"/>
    <col min="7439" max="7439" width="10.75" style="304" customWidth="1"/>
    <col min="7440" max="7440" width="8" style="304" customWidth="1"/>
    <col min="7441" max="7672" width="9" style="304"/>
    <col min="7673" max="7673" width="15.625" style="304" customWidth="1"/>
    <col min="7674" max="7674" width="5.75" style="304" customWidth="1"/>
    <col min="7675" max="7677" width="5.25" style="304" customWidth="1"/>
    <col min="7678" max="7679" width="5.375" style="304" customWidth="1"/>
    <col min="7680" max="7680" width="5.125" style="304" customWidth="1"/>
    <col min="7681" max="7684" width="4.625" style="304" customWidth="1"/>
    <col min="7685" max="7685" width="3.625" style="304" customWidth="1"/>
    <col min="7686" max="7686" width="9" style="304"/>
    <col min="7687" max="7688" width="5.625" style="304" customWidth="1"/>
    <col min="7689" max="7689" width="10.5" style="304" customWidth="1"/>
    <col min="7690" max="7691" width="10.25" style="304" customWidth="1"/>
    <col min="7692" max="7692" width="10.625" style="304" customWidth="1"/>
    <col min="7693" max="7693" width="12.875" style="304" customWidth="1"/>
    <col min="7694" max="7694" width="10.25" style="304" customWidth="1"/>
    <col min="7695" max="7695" width="10.75" style="304" customWidth="1"/>
    <col min="7696" max="7696" width="8" style="304" customWidth="1"/>
    <col min="7697" max="7928" width="9" style="304"/>
    <col min="7929" max="7929" width="15.625" style="304" customWidth="1"/>
    <col min="7930" max="7930" width="5.75" style="304" customWidth="1"/>
    <col min="7931" max="7933" width="5.25" style="304" customWidth="1"/>
    <col min="7934" max="7935" width="5.375" style="304" customWidth="1"/>
    <col min="7936" max="7936" width="5.125" style="304" customWidth="1"/>
    <col min="7937" max="7940" width="4.625" style="304" customWidth="1"/>
    <col min="7941" max="7941" width="3.625" style="304" customWidth="1"/>
    <col min="7942" max="7942" width="9" style="304"/>
    <col min="7943" max="7944" width="5.625" style="304" customWidth="1"/>
    <col min="7945" max="7945" width="10.5" style="304" customWidth="1"/>
    <col min="7946" max="7947" width="10.25" style="304" customWidth="1"/>
    <col min="7948" max="7948" width="10.625" style="304" customWidth="1"/>
    <col min="7949" max="7949" width="12.875" style="304" customWidth="1"/>
    <col min="7950" max="7950" width="10.25" style="304" customWidth="1"/>
    <col min="7951" max="7951" width="10.75" style="304" customWidth="1"/>
    <col min="7952" max="7952" width="8" style="304" customWidth="1"/>
    <col min="7953" max="8184" width="9" style="304"/>
    <col min="8185" max="8185" width="15.625" style="304" customWidth="1"/>
    <col min="8186" max="8186" width="5.75" style="304" customWidth="1"/>
    <col min="8187" max="8189" width="5.25" style="304" customWidth="1"/>
    <col min="8190" max="8191" width="5.375" style="304" customWidth="1"/>
    <col min="8192" max="8192" width="5.125" style="304" customWidth="1"/>
    <col min="8193" max="8196" width="4.625" style="304" customWidth="1"/>
    <col min="8197" max="8197" width="3.625" style="304" customWidth="1"/>
    <col min="8198" max="8198" width="9" style="304"/>
    <col min="8199" max="8200" width="5.625" style="304" customWidth="1"/>
    <col min="8201" max="8201" width="10.5" style="304" customWidth="1"/>
    <col min="8202" max="8203" width="10.25" style="304" customWidth="1"/>
    <col min="8204" max="8204" width="10.625" style="304" customWidth="1"/>
    <col min="8205" max="8205" width="12.875" style="304" customWidth="1"/>
    <col min="8206" max="8206" width="10.25" style="304" customWidth="1"/>
    <col min="8207" max="8207" width="10.75" style="304" customWidth="1"/>
    <col min="8208" max="8208" width="8" style="304" customWidth="1"/>
    <col min="8209" max="8440" width="9" style="304"/>
    <col min="8441" max="8441" width="15.625" style="304" customWidth="1"/>
    <col min="8442" max="8442" width="5.75" style="304" customWidth="1"/>
    <col min="8443" max="8445" width="5.25" style="304" customWidth="1"/>
    <col min="8446" max="8447" width="5.375" style="304" customWidth="1"/>
    <col min="8448" max="8448" width="5.125" style="304" customWidth="1"/>
    <col min="8449" max="8452" width="4.625" style="304" customWidth="1"/>
    <col min="8453" max="8453" width="3.625" style="304" customWidth="1"/>
    <col min="8454" max="8454" width="9" style="304"/>
    <col min="8455" max="8456" width="5.625" style="304" customWidth="1"/>
    <col min="8457" max="8457" width="10.5" style="304" customWidth="1"/>
    <col min="8458" max="8459" width="10.25" style="304" customWidth="1"/>
    <col min="8460" max="8460" width="10.625" style="304" customWidth="1"/>
    <col min="8461" max="8461" width="12.875" style="304" customWidth="1"/>
    <col min="8462" max="8462" width="10.25" style="304" customWidth="1"/>
    <col min="8463" max="8463" width="10.75" style="304" customWidth="1"/>
    <col min="8464" max="8464" width="8" style="304" customWidth="1"/>
    <col min="8465" max="8696" width="9" style="304"/>
    <col min="8697" max="8697" width="15.625" style="304" customWidth="1"/>
    <col min="8698" max="8698" width="5.75" style="304" customWidth="1"/>
    <col min="8699" max="8701" width="5.25" style="304" customWidth="1"/>
    <col min="8702" max="8703" width="5.375" style="304" customWidth="1"/>
    <col min="8704" max="8704" width="5.125" style="304" customWidth="1"/>
    <col min="8705" max="8708" width="4.625" style="304" customWidth="1"/>
    <col min="8709" max="8709" width="3.625" style="304" customWidth="1"/>
    <col min="8710" max="8710" width="9" style="304"/>
    <col min="8711" max="8712" width="5.625" style="304" customWidth="1"/>
    <col min="8713" max="8713" width="10.5" style="304" customWidth="1"/>
    <col min="8714" max="8715" width="10.25" style="304" customWidth="1"/>
    <col min="8716" max="8716" width="10.625" style="304" customWidth="1"/>
    <col min="8717" max="8717" width="12.875" style="304" customWidth="1"/>
    <col min="8718" max="8718" width="10.25" style="304" customWidth="1"/>
    <col min="8719" max="8719" width="10.75" style="304" customWidth="1"/>
    <col min="8720" max="8720" width="8" style="304" customWidth="1"/>
    <col min="8721" max="8952" width="9" style="304"/>
    <col min="8953" max="8953" width="15.625" style="304" customWidth="1"/>
    <col min="8954" max="8954" width="5.75" style="304" customWidth="1"/>
    <col min="8955" max="8957" width="5.25" style="304" customWidth="1"/>
    <col min="8958" max="8959" width="5.375" style="304" customWidth="1"/>
    <col min="8960" max="8960" width="5.125" style="304" customWidth="1"/>
    <col min="8961" max="8964" width="4.625" style="304" customWidth="1"/>
    <col min="8965" max="8965" width="3.625" style="304" customWidth="1"/>
    <col min="8966" max="8966" width="9" style="304"/>
    <col min="8967" max="8968" width="5.625" style="304" customWidth="1"/>
    <col min="8969" max="8969" width="10.5" style="304" customWidth="1"/>
    <col min="8970" max="8971" width="10.25" style="304" customWidth="1"/>
    <col min="8972" max="8972" width="10.625" style="304" customWidth="1"/>
    <col min="8973" max="8973" width="12.875" style="304" customWidth="1"/>
    <col min="8974" max="8974" width="10.25" style="304" customWidth="1"/>
    <col min="8975" max="8975" width="10.75" style="304" customWidth="1"/>
    <col min="8976" max="8976" width="8" style="304" customWidth="1"/>
    <col min="8977" max="9208" width="9" style="304"/>
    <col min="9209" max="9209" width="15.625" style="304" customWidth="1"/>
    <col min="9210" max="9210" width="5.75" style="304" customWidth="1"/>
    <col min="9211" max="9213" width="5.25" style="304" customWidth="1"/>
    <col min="9214" max="9215" width="5.375" style="304" customWidth="1"/>
    <col min="9216" max="9216" width="5.125" style="304" customWidth="1"/>
    <col min="9217" max="9220" width="4.625" style="304" customWidth="1"/>
    <col min="9221" max="9221" width="3.625" style="304" customWidth="1"/>
    <col min="9222" max="9222" width="9" style="304"/>
    <col min="9223" max="9224" width="5.625" style="304" customWidth="1"/>
    <col min="9225" max="9225" width="10.5" style="304" customWidth="1"/>
    <col min="9226" max="9227" width="10.25" style="304" customWidth="1"/>
    <col min="9228" max="9228" width="10.625" style="304" customWidth="1"/>
    <col min="9229" max="9229" width="12.875" style="304" customWidth="1"/>
    <col min="9230" max="9230" width="10.25" style="304" customWidth="1"/>
    <col min="9231" max="9231" width="10.75" style="304" customWidth="1"/>
    <col min="9232" max="9232" width="8" style="304" customWidth="1"/>
    <col min="9233" max="9464" width="9" style="304"/>
    <col min="9465" max="9465" width="15.625" style="304" customWidth="1"/>
    <col min="9466" max="9466" width="5.75" style="304" customWidth="1"/>
    <col min="9467" max="9469" width="5.25" style="304" customWidth="1"/>
    <col min="9470" max="9471" width="5.375" style="304" customWidth="1"/>
    <col min="9472" max="9472" width="5.125" style="304" customWidth="1"/>
    <col min="9473" max="9476" width="4.625" style="304" customWidth="1"/>
    <col min="9477" max="9477" width="3.625" style="304" customWidth="1"/>
    <col min="9478" max="9478" width="9" style="304"/>
    <col min="9479" max="9480" width="5.625" style="304" customWidth="1"/>
    <col min="9481" max="9481" width="10.5" style="304" customWidth="1"/>
    <col min="9482" max="9483" width="10.25" style="304" customWidth="1"/>
    <col min="9484" max="9484" width="10.625" style="304" customWidth="1"/>
    <col min="9485" max="9485" width="12.875" style="304" customWidth="1"/>
    <col min="9486" max="9486" width="10.25" style="304" customWidth="1"/>
    <col min="9487" max="9487" width="10.75" style="304" customWidth="1"/>
    <col min="9488" max="9488" width="8" style="304" customWidth="1"/>
    <col min="9489" max="9720" width="9" style="304"/>
    <col min="9721" max="9721" width="15.625" style="304" customWidth="1"/>
    <col min="9722" max="9722" width="5.75" style="304" customWidth="1"/>
    <col min="9723" max="9725" width="5.25" style="304" customWidth="1"/>
    <col min="9726" max="9727" width="5.375" style="304" customWidth="1"/>
    <col min="9728" max="9728" width="5.125" style="304" customWidth="1"/>
    <col min="9729" max="9732" width="4.625" style="304" customWidth="1"/>
    <col min="9733" max="9733" width="3.625" style="304" customWidth="1"/>
    <col min="9734" max="9734" width="9" style="304"/>
    <col min="9735" max="9736" width="5.625" style="304" customWidth="1"/>
    <col min="9737" max="9737" width="10.5" style="304" customWidth="1"/>
    <col min="9738" max="9739" width="10.25" style="304" customWidth="1"/>
    <col min="9740" max="9740" width="10.625" style="304" customWidth="1"/>
    <col min="9741" max="9741" width="12.875" style="304" customWidth="1"/>
    <col min="9742" max="9742" width="10.25" style="304" customWidth="1"/>
    <col min="9743" max="9743" width="10.75" style="304" customWidth="1"/>
    <col min="9744" max="9744" width="8" style="304" customWidth="1"/>
    <col min="9745" max="9976" width="9" style="304"/>
    <col min="9977" max="9977" width="15.625" style="304" customWidth="1"/>
    <col min="9978" max="9978" width="5.75" style="304" customWidth="1"/>
    <col min="9979" max="9981" width="5.25" style="304" customWidth="1"/>
    <col min="9982" max="9983" width="5.375" style="304" customWidth="1"/>
    <col min="9984" max="9984" width="5.125" style="304" customWidth="1"/>
    <col min="9985" max="9988" width="4.625" style="304" customWidth="1"/>
    <col min="9989" max="9989" width="3.625" style="304" customWidth="1"/>
    <col min="9990" max="9990" width="9" style="304"/>
    <col min="9991" max="9992" width="5.625" style="304" customWidth="1"/>
    <col min="9993" max="9993" width="10.5" style="304" customWidth="1"/>
    <col min="9994" max="9995" width="10.25" style="304" customWidth="1"/>
    <col min="9996" max="9996" width="10.625" style="304" customWidth="1"/>
    <col min="9997" max="9997" width="12.875" style="304" customWidth="1"/>
    <col min="9998" max="9998" width="10.25" style="304" customWidth="1"/>
    <col min="9999" max="9999" width="10.75" style="304" customWidth="1"/>
    <col min="10000" max="10000" width="8" style="304" customWidth="1"/>
    <col min="10001" max="10232" width="9" style="304"/>
    <col min="10233" max="10233" width="15.625" style="304" customWidth="1"/>
    <col min="10234" max="10234" width="5.75" style="304" customWidth="1"/>
    <col min="10235" max="10237" width="5.25" style="304" customWidth="1"/>
    <col min="10238" max="10239" width="5.375" style="304" customWidth="1"/>
    <col min="10240" max="10240" width="5.125" style="304" customWidth="1"/>
    <col min="10241" max="10244" width="4.625" style="304" customWidth="1"/>
    <col min="10245" max="10245" width="3.625" style="304" customWidth="1"/>
    <col min="10246" max="10246" width="9" style="304"/>
    <col min="10247" max="10248" width="5.625" style="304" customWidth="1"/>
    <col min="10249" max="10249" width="10.5" style="304" customWidth="1"/>
    <col min="10250" max="10251" width="10.25" style="304" customWidth="1"/>
    <col min="10252" max="10252" width="10.625" style="304" customWidth="1"/>
    <col min="10253" max="10253" width="12.875" style="304" customWidth="1"/>
    <col min="10254" max="10254" width="10.25" style="304" customWidth="1"/>
    <col min="10255" max="10255" width="10.75" style="304" customWidth="1"/>
    <col min="10256" max="10256" width="8" style="304" customWidth="1"/>
    <col min="10257" max="10488" width="9" style="304"/>
    <col min="10489" max="10489" width="15.625" style="304" customWidth="1"/>
    <col min="10490" max="10490" width="5.75" style="304" customWidth="1"/>
    <col min="10491" max="10493" width="5.25" style="304" customWidth="1"/>
    <col min="10494" max="10495" width="5.375" style="304" customWidth="1"/>
    <col min="10496" max="10496" width="5.125" style="304" customWidth="1"/>
    <col min="10497" max="10500" width="4.625" style="304" customWidth="1"/>
    <col min="10501" max="10501" width="3.625" style="304" customWidth="1"/>
    <col min="10502" max="10502" width="9" style="304"/>
    <col min="10503" max="10504" width="5.625" style="304" customWidth="1"/>
    <col min="10505" max="10505" width="10.5" style="304" customWidth="1"/>
    <col min="10506" max="10507" width="10.25" style="304" customWidth="1"/>
    <col min="10508" max="10508" width="10.625" style="304" customWidth="1"/>
    <col min="10509" max="10509" width="12.875" style="304" customWidth="1"/>
    <col min="10510" max="10510" width="10.25" style="304" customWidth="1"/>
    <col min="10511" max="10511" width="10.75" style="304" customWidth="1"/>
    <col min="10512" max="10512" width="8" style="304" customWidth="1"/>
    <col min="10513" max="10744" width="9" style="304"/>
    <col min="10745" max="10745" width="15.625" style="304" customWidth="1"/>
    <col min="10746" max="10746" width="5.75" style="304" customWidth="1"/>
    <col min="10747" max="10749" width="5.25" style="304" customWidth="1"/>
    <col min="10750" max="10751" width="5.375" style="304" customWidth="1"/>
    <col min="10752" max="10752" width="5.125" style="304" customWidth="1"/>
    <col min="10753" max="10756" width="4.625" style="304" customWidth="1"/>
    <col min="10757" max="10757" width="3.625" style="304" customWidth="1"/>
    <col min="10758" max="10758" width="9" style="304"/>
    <col min="10759" max="10760" width="5.625" style="304" customWidth="1"/>
    <col min="10761" max="10761" width="10.5" style="304" customWidth="1"/>
    <col min="10762" max="10763" width="10.25" style="304" customWidth="1"/>
    <col min="10764" max="10764" width="10.625" style="304" customWidth="1"/>
    <col min="10765" max="10765" width="12.875" style="304" customWidth="1"/>
    <col min="10766" max="10766" width="10.25" style="304" customWidth="1"/>
    <col min="10767" max="10767" width="10.75" style="304" customWidth="1"/>
    <col min="10768" max="10768" width="8" style="304" customWidth="1"/>
    <col min="10769" max="11000" width="9" style="304"/>
    <col min="11001" max="11001" width="15.625" style="304" customWidth="1"/>
    <col min="11002" max="11002" width="5.75" style="304" customWidth="1"/>
    <col min="11003" max="11005" width="5.25" style="304" customWidth="1"/>
    <col min="11006" max="11007" width="5.375" style="304" customWidth="1"/>
    <col min="11008" max="11008" width="5.125" style="304" customWidth="1"/>
    <col min="11009" max="11012" width="4.625" style="304" customWidth="1"/>
    <col min="11013" max="11013" width="3.625" style="304" customWidth="1"/>
    <col min="11014" max="11014" width="9" style="304"/>
    <col min="11015" max="11016" width="5.625" style="304" customWidth="1"/>
    <col min="11017" max="11017" width="10.5" style="304" customWidth="1"/>
    <col min="11018" max="11019" width="10.25" style="304" customWidth="1"/>
    <col min="11020" max="11020" width="10.625" style="304" customWidth="1"/>
    <col min="11021" max="11021" width="12.875" style="304" customWidth="1"/>
    <col min="11022" max="11022" width="10.25" style="304" customWidth="1"/>
    <col min="11023" max="11023" width="10.75" style="304" customWidth="1"/>
    <col min="11024" max="11024" width="8" style="304" customWidth="1"/>
    <col min="11025" max="11256" width="9" style="304"/>
    <col min="11257" max="11257" width="15.625" style="304" customWidth="1"/>
    <col min="11258" max="11258" width="5.75" style="304" customWidth="1"/>
    <col min="11259" max="11261" width="5.25" style="304" customWidth="1"/>
    <col min="11262" max="11263" width="5.375" style="304" customWidth="1"/>
    <col min="11264" max="11264" width="5.125" style="304" customWidth="1"/>
    <col min="11265" max="11268" width="4.625" style="304" customWidth="1"/>
    <col min="11269" max="11269" width="3.625" style="304" customWidth="1"/>
    <col min="11270" max="11270" width="9" style="304"/>
    <col min="11271" max="11272" width="5.625" style="304" customWidth="1"/>
    <col min="11273" max="11273" width="10.5" style="304" customWidth="1"/>
    <col min="11274" max="11275" width="10.25" style="304" customWidth="1"/>
    <col min="11276" max="11276" width="10.625" style="304" customWidth="1"/>
    <col min="11277" max="11277" width="12.875" style="304" customWidth="1"/>
    <col min="11278" max="11278" width="10.25" style="304" customWidth="1"/>
    <col min="11279" max="11279" width="10.75" style="304" customWidth="1"/>
    <col min="11280" max="11280" width="8" style="304" customWidth="1"/>
    <col min="11281" max="11512" width="9" style="304"/>
    <col min="11513" max="11513" width="15.625" style="304" customWidth="1"/>
    <col min="11514" max="11514" width="5.75" style="304" customWidth="1"/>
    <col min="11515" max="11517" width="5.25" style="304" customWidth="1"/>
    <col min="11518" max="11519" width="5.375" style="304" customWidth="1"/>
    <col min="11520" max="11520" width="5.125" style="304" customWidth="1"/>
    <col min="11521" max="11524" width="4.625" style="304" customWidth="1"/>
    <col min="11525" max="11525" width="3.625" style="304" customWidth="1"/>
    <col min="11526" max="11526" width="9" style="304"/>
    <col min="11527" max="11528" width="5.625" style="304" customWidth="1"/>
    <col min="11529" max="11529" width="10.5" style="304" customWidth="1"/>
    <col min="11530" max="11531" width="10.25" style="304" customWidth="1"/>
    <col min="11532" max="11532" width="10.625" style="304" customWidth="1"/>
    <col min="11533" max="11533" width="12.875" style="304" customWidth="1"/>
    <col min="11534" max="11534" width="10.25" style="304" customWidth="1"/>
    <col min="11535" max="11535" width="10.75" style="304" customWidth="1"/>
    <col min="11536" max="11536" width="8" style="304" customWidth="1"/>
    <col min="11537" max="11768" width="9" style="304"/>
    <col min="11769" max="11769" width="15.625" style="304" customWidth="1"/>
    <col min="11770" max="11770" width="5.75" style="304" customWidth="1"/>
    <col min="11771" max="11773" width="5.25" style="304" customWidth="1"/>
    <col min="11774" max="11775" width="5.375" style="304" customWidth="1"/>
    <col min="11776" max="11776" width="5.125" style="304" customWidth="1"/>
    <col min="11777" max="11780" width="4.625" style="304" customWidth="1"/>
    <col min="11781" max="11781" width="3.625" style="304" customWidth="1"/>
    <col min="11782" max="11782" width="9" style="304"/>
    <col min="11783" max="11784" width="5.625" style="304" customWidth="1"/>
    <col min="11785" max="11785" width="10.5" style="304" customWidth="1"/>
    <col min="11786" max="11787" width="10.25" style="304" customWidth="1"/>
    <col min="11788" max="11788" width="10.625" style="304" customWidth="1"/>
    <col min="11789" max="11789" width="12.875" style="304" customWidth="1"/>
    <col min="11790" max="11790" width="10.25" style="304" customWidth="1"/>
    <col min="11791" max="11791" width="10.75" style="304" customWidth="1"/>
    <col min="11792" max="11792" width="8" style="304" customWidth="1"/>
    <col min="11793" max="12024" width="9" style="304"/>
    <col min="12025" max="12025" width="15.625" style="304" customWidth="1"/>
    <col min="12026" max="12026" width="5.75" style="304" customWidth="1"/>
    <col min="12027" max="12029" width="5.25" style="304" customWidth="1"/>
    <col min="12030" max="12031" width="5.375" style="304" customWidth="1"/>
    <col min="12032" max="12032" width="5.125" style="304" customWidth="1"/>
    <col min="12033" max="12036" width="4.625" style="304" customWidth="1"/>
    <col min="12037" max="12037" width="3.625" style="304" customWidth="1"/>
    <col min="12038" max="12038" width="9" style="304"/>
    <col min="12039" max="12040" width="5.625" style="304" customWidth="1"/>
    <col min="12041" max="12041" width="10.5" style="304" customWidth="1"/>
    <col min="12042" max="12043" width="10.25" style="304" customWidth="1"/>
    <col min="12044" max="12044" width="10.625" style="304" customWidth="1"/>
    <col min="12045" max="12045" width="12.875" style="304" customWidth="1"/>
    <col min="12046" max="12046" width="10.25" style="304" customWidth="1"/>
    <col min="12047" max="12047" width="10.75" style="304" customWidth="1"/>
    <col min="12048" max="12048" width="8" style="304" customWidth="1"/>
    <col min="12049" max="12280" width="9" style="304"/>
    <col min="12281" max="12281" width="15.625" style="304" customWidth="1"/>
    <col min="12282" max="12282" width="5.75" style="304" customWidth="1"/>
    <col min="12283" max="12285" width="5.25" style="304" customWidth="1"/>
    <col min="12286" max="12287" width="5.375" style="304" customWidth="1"/>
    <col min="12288" max="12288" width="5.125" style="304" customWidth="1"/>
    <col min="12289" max="12292" width="4.625" style="304" customWidth="1"/>
    <col min="12293" max="12293" width="3.625" style="304" customWidth="1"/>
    <col min="12294" max="12294" width="9" style="304"/>
    <col min="12295" max="12296" width="5.625" style="304" customWidth="1"/>
    <col min="12297" max="12297" width="10.5" style="304" customWidth="1"/>
    <col min="12298" max="12299" width="10.25" style="304" customWidth="1"/>
    <col min="12300" max="12300" width="10.625" style="304" customWidth="1"/>
    <col min="12301" max="12301" width="12.875" style="304" customWidth="1"/>
    <col min="12302" max="12302" width="10.25" style="304" customWidth="1"/>
    <col min="12303" max="12303" width="10.75" style="304" customWidth="1"/>
    <col min="12304" max="12304" width="8" style="304" customWidth="1"/>
    <col min="12305" max="12536" width="9" style="304"/>
    <col min="12537" max="12537" width="15.625" style="304" customWidth="1"/>
    <col min="12538" max="12538" width="5.75" style="304" customWidth="1"/>
    <col min="12539" max="12541" width="5.25" style="304" customWidth="1"/>
    <col min="12542" max="12543" width="5.375" style="304" customWidth="1"/>
    <col min="12544" max="12544" width="5.125" style="304" customWidth="1"/>
    <col min="12545" max="12548" width="4.625" style="304" customWidth="1"/>
    <col min="12549" max="12549" width="3.625" style="304" customWidth="1"/>
    <col min="12550" max="12550" width="9" style="304"/>
    <col min="12551" max="12552" width="5.625" style="304" customWidth="1"/>
    <col min="12553" max="12553" width="10.5" style="304" customWidth="1"/>
    <col min="12554" max="12555" width="10.25" style="304" customWidth="1"/>
    <col min="12556" max="12556" width="10.625" style="304" customWidth="1"/>
    <col min="12557" max="12557" width="12.875" style="304" customWidth="1"/>
    <col min="12558" max="12558" width="10.25" style="304" customWidth="1"/>
    <col min="12559" max="12559" width="10.75" style="304" customWidth="1"/>
    <col min="12560" max="12560" width="8" style="304" customWidth="1"/>
    <col min="12561" max="12792" width="9" style="304"/>
    <col min="12793" max="12793" width="15.625" style="304" customWidth="1"/>
    <col min="12794" max="12794" width="5.75" style="304" customWidth="1"/>
    <col min="12795" max="12797" width="5.25" style="304" customWidth="1"/>
    <col min="12798" max="12799" width="5.375" style="304" customWidth="1"/>
    <col min="12800" max="12800" width="5.125" style="304" customWidth="1"/>
    <col min="12801" max="12804" width="4.625" style="304" customWidth="1"/>
    <col min="12805" max="12805" width="3.625" style="304" customWidth="1"/>
    <col min="12806" max="12806" width="9" style="304"/>
    <col min="12807" max="12808" width="5.625" style="304" customWidth="1"/>
    <col min="12809" max="12809" width="10.5" style="304" customWidth="1"/>
    <col min="12810" max="12811" width="10.25" style="304" customWidth="1"/>
    <col min="12812" max="12812" width="10.625" style="304" customWidth="1"/>
    <col min="12813" max="12813" width="12.875" style="304" customWidth="1"/>
    <col min="12814" max="12814" width="10.25" style="304" customWidth="1"/>
    <col min="12815" max="12815" width="10.75" style="304" customWidth="1"/>
    <col min="12816" max="12816" width="8" style="304" customWidth="1"/>
    <col min="12817" max="13048" width="9" style="304"/>
    <col min="13049" max="13049" width="15.625" style="304" customWidth="1"/>
    <col min="13050" max="13050" width="5.75" style="304" customWidth="1"/>
    <col min="13051" max="13053" width="5.25" style="304" customWidth="1"/>
    <col min="13054" max="13055" width="5.375" style="304" customWidth="1"/>
    <col min="13056" max="13056" width="5.125" style="304" customWidth="1"/>
    <col min="13057" max="13060" width="4.625" style="304" customWidth="1"/>
    <col min="13061" max="13061" width="3.625" style="304" customWidth="1"/>
    <col min="13062" max="13062" width="9" style="304"/>
    <col min="13063" max="13064" width="5.625" style="304" customWidth="1"/>
    <col min="13065" max="13065" width="10.5" style="304" customWidth="1"/>
    <col min="13066" max="13067" width="10.25" style="304" customWidth="1"/>
    <col min="13068" max="13068" width="10.625" style="304" customWidth="1"/>
    <col min="13069" max="13069" width="12.875" style="304" customWidth="1"/>
    <col min="13070" max="13070" width="10.25" style="304" customWidth="1"/>
    <col min="13071" max="13071" width="10.75" style="304" customWidth="1"/>
    <col min="13072" max="13072" width="8" style="304" customWidth="1"/>
    <col min="13073" max="13304" width="9" style="304"/>
    <col min="13305" max="13305" width="15.625" style="304" customWidth="1"/>
    <col min="13306" max="13306" width="5.75" style="304" customWidth="1"/>
    <col min="13307" max="13309" width="5.25" style="304" customWidth="1"/>
    <col min="13310" max="13311" width="5.375" style="304" customWidth="1"/>
    <col min="13312" max="13312" width="5.125" style="304" customWidth="1"/>
    <col min="13313" max="13316" width="4.625" style="304" customWidth="1"/>
    <col min="13317" max="13317" width="3.625" style="304" customWidth="1"/>
    <col min="13318" max="13318" width="9" style="304"/>
    <col min="13319" max="13320" width="5.625" style="304" customWidth="1"/>
    <col min="13321" max="13321" width="10.5" style="304" customWidth="1"/>
    <col min="13322" max="13323" width="10.25" style="304" customWidth="1"/>
    <col min="13324" max="13324" width="10.625" style="304" customWidth="1"/>
    <col min="13325" max="13325" width="12.875" style="304" customWidth="1"/>
    <col min="13326" max="13326" width="10.25" style="304" customWidth="1"/>
    <col min="13327" max="13327" width="10.75" style="304" customWidth="1"/>
    <col min="13328" max="13328" width="8" style="304" customWidth="1"/>
    <col min="13329" max="13560" width="9" style="304"/>
    <col min="13561" max="13561" width="15.625" style="304" customWidth="1"/>
    <col min="13562" max="13562" width="5.75" style="304" customWidth="1"/>
    <col min="13563" max="13565" width="5.25" style="304" customWidth="1"/>
    <col min="13566" max="13567" width="5.375" style="304" customWidth="1"/>
    <col min="13568" max="13568" width="5.125" style="304" customWidth="1"/>
    <col min="13569" max="13572" width="4.625" style="304" customWidth="1"/>
    <col min="13573" max="13573" width="3.625" style="304" customWidth="1"/>
    <col min="13574" max="13574" width="9" style="304"/>
    <col min="13575" max="13576" width="5.625" style="304" customWidth="1"/>
    <col min="13577" max="13577" width="10.5" style="304" customWidth="1"/>
    <col min="13578" max="13579" width="10.25" style="304" customWidth="1"/>
    <col min="13580" max="13580" width="10.625" style="304" customWidth="1"/>
    <col min="13581" max="13581" width="12.875" style="304" customWidth="1"/>
    <col min="13582" max="13582" width="10.25" style="304" customWidth="1"/>
    <col min="13583" max="13583" width="10.75" style="304" customWidth="1"/>
    <col min="13584" max="13584" width="8" style="304" customWidth="1"/>
    <col min="13585" max="13816" width="9" style="304"/>
    <col min="13817" max="13817" width="15.625" style="304" customWidth="1"/>
    <col min="13818" max="13818" width="5.75" style="304" customWidth="1"/>
    <col min="13819" max="13821" width="5.25" style="304" customWidth="1"/>
    <col min="13822" max="13823" width="5.375" style="304" customWidth="1"/>
    <col min="13824" max="13824" width="5.125" style="304" customWidth="1"/>
    <col min="13825" max="13828" width="4.625" style="304" customWidth="1"/>
    <col min="13829" max="13829" width="3.625" style="304" customWidth="1"/>
    <col min="13830" max="13830" width="9" style="304"/>
    <col min="13831" max="13832" width="5.625" style="304" customWidth="1"/>
    <col min="13833" max="13833" width="10.5" style="304" customWidth="1"/>
    <col min="13834" max="13835" width="10.25" style="304" customWidth="1"/>
    <col min="13836" max="13836" width="10.625" style="304" customWidth="1"/>
    <col min="13837" max="13837" width="12.875" style="304" customWidth="1"/>
    <col min="13838" max="13838" width="10.25" style="304" customWidth="1"/>
    <col min="13839" max="13839" width="10.75" style="304" customWidth="1"/>
    <col min="13840" max="13840" width="8" style="304" customWidth="1"/>
    <col min="13841" max="14072" width="9" style="304"/>
    <col min="14073" max="14073" width="15.625" style="304" customWidth="1"/>
    <col min="14074" max="14074" width="5.75" style="304" customWidth="1"/>
    <col min="14075" max="14077" width="5.25" style="304" customWidth="1"/>
    <col min="14078" max="14079" width="5.375" style="304" customWidth="1"/>
    <col min="14080" max="14080" width="5.125" style="304" customWidth="1"/>
    <col min="14081" max="14084" width="4.625" style="304" customWidth="1"/>
    <col min="14085" max="14085" width="3.625" style="304" customWidth="1"/>
    <col min="14086" max="14086" width="9" style="304"/>
    <col min="14087" max="14088" width="5.625" style="304" customWidth="1"/>
    <col min="14089" max="14089" width="10.5" style="304" customWidth="1"/>
    <col min="14090" max="14091" width="10.25" style="304" customWidth="1"/>
    <col min="14092" max="14092" width="10.625" style="304" customWidth="1"/>
    <col min="14093" max="14093" width="12.875" style="304" customWidth="1"/>
    <col min="14094" max="14094" width="10.25" style="304" customWidth="1"/>
    <col min="14095" max="14095" width="10.75" style="304" customWidth="1"/>
    <col min="14096" max="14096" width="8" style="304" customWidth="1"/>
    <col min="14097" max="14328" width="9" style="304"/>
    <col min="14329" max="14329" width="15.625" style="304" customWidth="1"/>
    <col min="14330" max="14330" width="5.75" style="304" customWidth="1"/>
    <col min="14331" max="14333" width="5.25" style="304" customWidth="1"/>
    <col min="14334" max="14335" width="5.375" style="304" customWidth="1"/>
    <col min="14336" max="14336" width="5.125" style="304" customWidth="1"/>
    <col min="14337" max="14340" width="4.625" style="304" customWidth="1"/>
    <col min="14341" max="14341" width="3.625" style="304" customWidth="1"/>
    <col min="14342" max="14342" width="9" style="304"/>
    <col min="14343" max="14344" width="5.625" style="304" customWidth="1"/>
    <col min="14345" max="14345" width="10.5" style="304" customWidth="1"/>
    <col min="14346" max="14347" width="10.25" style="304" customWidth="1"/>
    <col min="14348" max="14348" width="10.625" style="304" customWidth="1"/>
    <col min="14349" max="14349" width="12.875" style="304" customWidth="1"/>
    <col min="14350" max="14350" width="10.25" style="304" customWidth="1"/>
    <col min="14351" max="14351" width="10.75" style="304" customWidth="1"/>
    <col min="14352" max="14352" width="8" style="304" customWidth="1"/>
    <col min="14353" max="14584" width="9" style="304"/>
    <col min="14585" max="14585" width="15.625" style="304" customWidth="1"/>
    <col min="14586" max="14586" width="5.75" style="304" customWidth="1"/>
    <col min="14587" max="14589" width="5.25" style="304" customWidth="1"/>
    <col min="14590" max="14591" width="5.375" style="304" customWidth="1"/>
    <col min="14592" max="14592" width="5.125" style="304" customWidth="1"/>
    <col min="14593" max="14596" width="4.625" style="304" customWidth="1"/>
    <col min="14597" max="14597" width="3.625" style="304" customWidth="1"/>
    <col min="14598" max="14598" width="9" style="304"/>
    <col min="14599" max="14600" width="5.625" style="304" customWidth="1"/>
    <col min="14601" max="14601" width="10.5" style="304" customWidth="1"/>
    <col min="14602" max="14603" width="10.25" style="304" customWidth="1"/>
    <col min="14604" max="14604" width="10.625" style="304" customWidth="1"/>
    <col min="14605" max="14605" width="12.875" style="304" customWidth="1"/>
    <col min="14606" max="14606" width="10.25" style="304" customWidth="1"/>
    <col min="14607" max="14607" width="10.75" style="304" customWidth="1"/>
    <col min="14608" max="14608" width="8" style="304" customWidth="1"/>
    <col min="14609" max="14840" width="9" style="304"/>
    <col min="14841" max="14841" width="15.625" style="304" customWidth="1"/>
    <col min="14842" max="14842" width="5.75" style="304" customWidth="1"/>
    <col min="14843" max="14845" width="5.25" style="304" customWidth="1"/>
    <col min="14846" max="14847" width="5.375" style="304" customWidth="1"/>
    <col min="14848" max="14848" width="5.125" style="304" customWidth="1"/>
    <col min="14849" max="14852" width="4.625" style="304" customWidth="1"/>
    <col min="14853" max="14853" width="3.625" style="304" customWidth="1"/>
    <col min="14854" max="14854" width="9" style="304"/>
    <col min="14855" max="14856" width="5.625" style="304" customWidth="1"/>
    <col min="14857" max="14857" width="10.5" style="304" customWidth="1"/>
    <col min="14858" max="14859" width="10.25" style="304" customWidth="1"/>
    <col min="14860" max="14860" width="10.625" style="304" customWidth="1"/>
    <col min="14861" max="14861" width="12.875" style="304" customWidth="1"/>
    <col min="14862" max="14862" width="10.25" style="304" customWidth="1"/>
    <col min="14863" max="14863" width="10.75" style="304" customWidth="1"/>
    <col min="14864" max="14864" width="8" style="304" customWidth="1"/>
    <col min="14865" max="15096" width="9" style="304"/>
    <col min="15097" max="15097" width="15.625" style="304" customWidth="1"/>
    <col min="15098" max="15098" width="5.75" style="304" customWidth="1"/>
    <col min="15099" max="15101" width="5.25" style="304" customWidth="1"/>
    <col min="15102" max="15103" width="5.375" style="304" customWidth="1"/>
    <col min="15104" max="15104" width="5.125" style="304" customWidth="1"/>
    <col min="15105" max="15108" width="4.625" style="304" customWidth="1"/>
    <col min="15109" max="15109" width="3.625" style="304" customWidth="1"/>
    <col min="15110" max="15110" width="9" style="304"/>
    <col min="15111" max="15112" width="5.625" style="304" customWidth="1"/>
    <col min="15113" max="15113" width="10.5" style="304" customWidth="1"/>
    <col min="15114" max="15115" width="10.25" style="304" customWidth="1"/>
    <col min="15116" max="15116" width="10.625" style="304" customWidth="1"/>
    <col min="15117" max="15117" width="12.875" style="304" customWidth="1"/>
    <col min="15118" max="15118" width="10.25" style="304" customWidth="1"/>
    <col min="15119" max="15119" width="10.75" style="304" customWidth="1"/>
    <col min="15120" max="15120" width="8" style="304" customWidth="1"/>
    <col min="15121" max="15352" width="9" style="304"/>
    <col min="15353" max="15353" width="15.625" style="304" customWidth="1"/>
    <col min="15354" max="15354" width="5.75" style="304" customWidth="1"/>
    <col min="15355" max="15357" width="5.25" style="304" customWidth="1"/>
    <col min="15358" max="15359" width="5.375" style="304" customWidth="1"/>
    <col min="15360" max="15360" width="5.125" style="304" customWidth="1"/>
    <col min="15361" max="15364" width="4.625" style="304" customWidth="1"/>
    <col min="15365" max="15365" width="3.625" style="304" customWidth="1"/>
    <col min="15366" max="15366" width="9" style="304"/>
    <col min="15367" max="15368" width="5.625" style="304" customWidth="1"/>
    <col min="15369" max="15369" width="10.5" style="304" customWidth="1"/>
    <col min="15370" max="15371" width="10.25" style="304" customWidth="1"/>
    <col min="15372" max="15372" width="10.625" style="304" customWidth="1"/>
    <col min="15373" max="15373" width="12.875" style="304" customWidth="1"/>
    <col min="15374" max="15374" width="10.25" style="304" customWidth="1"/>
    <col min="15375" max="15375" width="10.75" style="304" customWidth="1"/>
    <col min="15376" max="15376" width="8" style="304" customWidth="1"/>
    <col min="15377" max="15608" width="9" style="304"/>
    <col min="15609" max="15609" width="15.625" style="304" customWidth="1"/>
    <col min="15610" max="15610" width="5.75" style="304" customWidth="1"/>
    <col min="15611" max="15613" width="5.25" style="304" customWidth="1"/>
    <col min="15614" max="15615" width="5.375" style="304" customWidth="1"/>
    <col min="15616" max="15616" width="5.125" style="304" customWidth="1"/>
    <col min="15617" max="15620" width="4.625" style="304" customWidth="1"/>
    <col min="15621" max="15621" width="3.625" style="304" customWidth="1"/>
    <col min="15622" max="15622" width="9" style="304"/>
    <col min="15623" max="15624" width="5.625" style="304" customWidth="1"/>
    <col min="15625" max="15625" width="10.5" style="304" customWidth="1"/>
    <col min="15626" max="15627" width="10.25" style="304" customWidth="1"/>
    <col min="15628" max="15628" width="10.625" style="304" customWidth="1"/>
    <col min="15629" max="15629" width="12.875" style="304" customWidth="1"/>
    <col min="15630" max="15630" width="10.25" style="304" customWidth="1"/>
    <col min="15631" max="15631" width="10.75" style="304" customWidth="1"/>
    <col min="15632" max="15632" width="8" style="304" customWidth="1"/>
    <col min="15633" max="15864" width="9" style="304"/>
    <col min="15865" max="15865" width="15.625" style="304" customWidth="1"/>
    <col min="15866" max="15866" width="5.75" style="304" customWidth="1"/>
    <col min="15867" max="15869" width="5.25" style="304" customWidth="1"/>
    <col min="15870" max="15871" width="5.375" style="304" customWidth="1"/>
    <col min="15872" max="15872" width="5.125" style="304" customWidth="1"/>
    <col min="15873" max="15876" width="4.625" style="304" customWidth="1"/>
    <col min="15877" max="15877" width="3.625" style="304" customWidth="1"/>
    <col min="15878" max="15878" width="9" style="304"/>
    <col min="15879" max="15880" width="5.625" style="304" customWidth="1"/>
    <col min="15881" max="15881" width="10.5" style="304" customWidth="1"/>
    <col min="15882" max="15883" width="10.25" style="304" customWidth="1"/>
    <col min="15884" max="15884" width="10.625" style="304" customWidth="1"/>
    <col min="15885" max="15885" width="12.875" style="304" customWidth="1"/>
    <col min="15886" max="15886" width="10.25" style="304" customWidth="1"/>
    <col min="15887" max="15887" width="10.75" style="304" customWidth="1"/>
    <col min="15888" max="15888" width="8" style="304" customWidth="1"/>
    <col min="15889" max="16120" width="9" style="304"/>
    <col min="16121" max="16121" width="15.625" style="304" customWidth="1"/>
    <col min="16122" max="16122" width="5.75" style="304" customWidth="1"/>
    <col min="16123" max="16125" width="5.25" style="304" customWidth="1"/>
    <col min="16126" max="16127" width="5.375" style="304" customWidth="1"/>
    <col min="16128" max="16128" width="5.125" style="304" customWidth="1"/>
    <col min="16129" max="16132" width="4.625" style="304" customWidth="1"/>
    <col min="16133" max="16133" width="3.625" style="304" customWidth="1"/>
    <col min="16134" max="16134" width="9" style="304"/>
    <col min="16135" max="16136" width="5.625" style="304" customWidth="1"/>
    <col min="16137" max="16137" width="10.5" style="304" customWidth="1"/>
    <col min="16138" max="16139" width="10.25" style="304" customWidth="1"/>
    <col min="16140" max="16140" width="10.625" style="304" customWidth="1"/>
    <col min="16141" max="16141" width="12.875" style="304" customWidth="1"/>
    <col min="16142" max="16142" width="10.25" style="304" customWidth="1"/>
    <col min="16143" max="16143" width="10.75" style="304" customWidth="1"/>
    <col min="16144" max="16144" width="8" style="304" customWidth="1"/>
    <col min="16145" max="16384" width="9" style="304"/>
  </cols>
  <sheetData>
    <row r="1" spans="1:16" ht="26.25" customHeight="1">
      <c r="A1" s="29" t="s">
        <v>367</v>
      </c>
      <c r="O1" s="305"/>
      <c r="P1" s="306"/>
    </row>
    <row r="2" spans="1:16" ht="18.75" customHeight="1">
      <c r="A2" s="29"/>
      <c r="O2" s="305" t="s">
        <v>525</v>
      </c>
      <c r="P2" s="306"/>
    </row>
    <row r="3" spans="1:16" s="80" customFormat="1" ht="22.5" customHeight="1">
      <c r="A3" s="470" t="s">
        <v>276</v>
      </c>
      <c r="B3" s="471"/>
      <c r="C3" s="471"/>
      <c r="D3" s="472"/>
      <c r="E3" s="544" t="s">
        <v>277</v>
      </c>
      <c r="F3" s="545"/>
      <c r="G3" s="545"/>
      <c r="H3" s="545"/>
      <c r="I3" s="545"/>
      <c r="J3" s="545"/>
      <c r="K3" s="545"/>
      <c r="L3" s="545"/>
      <c r="M3" s="545"/>
      <c r="N3" s="545"/>
      <c r="O3" s="546"/>
      <c r="P3" s="139"/>
    </row>
    <row r="4" spans="1:16" s="80" customFormat="1" ht="21.75" customHeight="1">
      <c r="A4" s="541"/>
      <c r="B4" s="542"/>
      <c r="C4" s="542"/>
      <c r="D4" s="543"/>
      <c r="E4" s="547" t="s">
        <v>282</v>
      </c>
      <c r="F4" s="547" t="s">
        <v>283</v>
      </c>
      <c r="G4" s="547" t="s">
        <v>284</v>
      </c>
      <c r="H4" s="443" t="s">
        <v>285</v>
      </c>
      <c r="I4" s="444"/>
      <c r="J4" s="444"/>
      <c r="K4" s="444"/>
      <c r="L4" s="444"/>
      <c r="M4" s="444"/>
      <c r="N4" s="444"/>
      <c r="O4" s="445"/>
      <c r="P4" s="139"/>
    </row>
    <row r="5" spans="1:16" s="80" customFormat="1" ht="21.75" customHeight="1">
      <c r="A5" s="473"/>
      <c r="B5" s="474"/>
      <c r="C5" s="474"/>
      <c r="D5" s="475"/>
      <c r="E5" s="548"/>
      <c r="F5" s="548"/>
      <c r="G5" s="548"/>
      <c r="H5" s="199" t="s">
        <v>288</v>
      </c>
      <c r="I5" s="200" t="s">
        <v>157</v>
      </c>
      <c r="J5" s="199" t="s">
        <v>158</v>
      </c>
      <c r="K5" s="200" t="s">
        <v>289</v>
      </c>
      <c r="L5" s="199" t="s">
        <v>290</v>
      </c>
      <c r="M5" s="200" t="s">
        <v>291</v>
      </c>
      <c r="N5" s="201" t="s">
        <v>292</v>
      </c>
      <c r="O5" s="202" t="s">
        <v>165</v>
      </c>
      <c r="P5" s="139"/>
    </row>
    <row r="6" spans="1:16" s="80" customFormat="1" ht="21" customHeight="1" thickBot="1">
      <c r="A6" s="205" t="s">
        <v>294</v>
      </c>
      <c r="B6" s="206"/>
      <c r="C6" s="207"/>
      <c r="D6" s="208"/>
      <c r="E6" s="209">
        <v>660</v>
      </c>
      <c r="F6" s="210">
        <v>357</v>
      </c>
      <c r="G6" s="211">
        <v>303</v>
      </c>
      <c r="H6" s="211">
        <v>305</v>
      </c>
      <c r="I6" s="211">
        <v>148</v>
      </c>
      <c r="J6" s="211">
        <v>109</v>
      </c>
      <c r="K6" s="211">
        <v>64</v>
      </c>
      <c r="L6" s="211">
        <v>15</v>
      </c>
      <c r="M6" s="211">
        <v>13</v>
      </c>
      <c r="N6" s="211">
        <v>4</v>
      </c>
      <c r="O6" s="211">
        <v>2</v>
      </c>
      <c r="P6" s="216"/>
    </row>
    <row r="7" spans="1:16" s="80" customFormat="1" ht="24" customHeight="1">
      <c r="A7" s="538" t="s">
        <v>295</v>
      </c>
      <c r="B7" s="539"/>
      <c r="C7" s="539"/>
      <c r="D7" s="540"/>
      <c r="E7" s="217">
        <v>104</v>
      </c>
      <c r="F7" s="218">
        <v>79</v>
      </c>
      <c r="G7" s="218">
        <v>25</v>
      </c>
      <c r="H7" s="218">
        <v>44</v>
      </c>
      <c r="I7" s="218">
        <v>21</v>
      </c>
      <c r="J7" s="218">
        <v>23</v>
      </c>
      <c r="K7" s="218">
        <v>12</v>
      </c>
      <c r="L7" s="218">
        <v>3</v>
      </c>
      <c r="M7" s="218">
        <v>1</v>
      </c>
      <c r="N7" s="218"/>
      <c r="O7" s="218"/>
      <c r="P7" s="216"/>
    </row>
    <row r="8" spans="1:16" s="80" customFormat="1" ht="13.5">
      <c r="A8" s="60" t="s">
        <v>55</v>
      </c>
      <c r="B8" s="139"/>
      <c r="C8" s="139"/>
      <c r="D8" s="167"/>
      <c r="E8" s="222">
        <f t="shared" ref="E8:E22" si="0">SUM(H8:O8)</f>
        <v>3</v>
      </c>
      <c r="F8" s="223">
        <v>3</v>
      </c>
      <c r="G8" s="222"/>
      <c r="H8" s="224"/>
      <c r="I8" s="216">
        <v>1</v>
      </c>
      <c r="J8" s="224">
        <v>1</v>
      </c>
      <c r="K8" s="216">
        <v>1</v>
      </c>
      <c r="L8" s="224"/>
      <c r="M8" s="216"/>
      <c r="N8" s="224"/>
      <c r="O8" s="225"/>
      <c r="P8" s="216"/>
    </row>
    <row r="9" spans="1:16" s="80" customFormat="1" ht="13.5">
      <c r="A9" s="60" t="s">
        <v>56</v>
      </c>
      <c r="B9" s="139"/>
      <c r="C9" s="139"/>
      <c r="D9" s="167"/>
      <c r="E9" s="222">
        <f t="shared" si="0"/>
        <v>25</v>
      </c>
      <c r="F9" s="229">
        <v>18</v>
      </c>
      <c r="G9" s="222">
        <v>7</v>
      </c>
      <c r="H9" s="224">
        <v>8</v>
      </c>
      <c r="I9" s="216">
        <v>6</v>
      </c>
      <c r="J9" s="224">
        <v>7</v>
      </c>
      <c r="K9" s="216">
        <v>3</v>
      </c>
      <c r="L9" s="224">
        <v>1</v>
      </c>
      <c r="M9" s="216"/>
      <c r="N9" s="224"/>
      <c r="O9" s="225"/>
      <c r="P9" s="216"/>
    </row>
    <row r="10" spans="1:16" s="80" customFormat="1" ht="13.5">
      <c r="A10" s="60" t="s">
        <v>57</v>
      </c>
      <c r="B10" s="139"/>
      <c r="C10" s="139"/>
      <c r="D10" s="167"/>
      <c r="E10" s="222">
        <f t="shared" si="0"/>
        <v>13</v>
      </c>
      <c r="F10" s="229">
        <v>8</v>
      </c>
      <c r="G10" s="222">
        <v>5</v>
      </c>
      <c r="H10" s="224">
        <v>8</v>
      </c>
      <c r="I10" s="216">
        <v>2</v>
      </c>
      <c r="J10" s="224">
        <v>3</v>
      </c>
      <c r="K10" s="216"/>
      <c r="L10" s="224"/>
      <c r="M10" s="216"/>
      <c r="N10" s="224"/>
      <c r="O10" s="225"/>
      <c r="P10" s="216"/>
    </row>
    <row r="11" spans="1:16" s="80" customFormat="1" ht="13.5">
      <c r="A11" s="60" t="s">
        <v>58</v>
      </c>
      <c r="B11" s="139"/>
      <c r="C11" s="139"/>
      <c r="D11" s="167"/>
      <c r="E11" s="222">
        <f t="shared" si="0"/>
        <v>12</v>
      </c>
      <c r="F11" s="229">
        <v>9</v>
      </c>
      <c r="G11" s="222">
        <v>3</v>
      </c>
      <c r="H11" s="224">
        <v>6</v>
      </c>
      <c r="I11" s="216">
        <v>2</v>
      </c>
      <c r="J11" s="224"/>
      <c r="K11" s="216">
        <v>3</v>
      </c>
      <c r="L11" s="224">
        <v>1</v>
      </c>
      <c r="M11" s="216"/>
      <c r="N11" s="224"/>
      <c r="O11" s="225"/>
      <c r="P11" s="216"/>
    </row>
    <row r="12" spans="1:16" s="80" customFormat="1" ht="13.5">
      <c r="A12" s="60" t="s">
        <v>59</v>
      </c>
      <c r="B12" s="139"/>
      <c r="C12" s="139"/>
      <c r="D12" s="167"/>
      <c r="E12" s="222">
        <f t="shared" si="0"/>
        <v>4</v>
      </c>
      <c r="F12" s="229">
        <v>4</v>
      </c>
      <c r="G12" s="222"/>
      <c r="H12" s="224">
        <v>1</v>
      </c>
      <c r="I12" s="216">
        <v>1</v>
      </c>
      <c r="J12" s="224">
        <v>2</v>
      </c>
      <c r="K12" s="216"/>
      <c r="L12" s="224"/>
      <c r="M12" s="216"/>
      <c r="N12" s="224"/>
      <c r="O12" s="225"/>
      <c r="P12" s="216"/>
    </row>
    <row r="13" spans="1:16" s="80" customFormat="1" ht="13.5">
      <c r="A13" s="60" t="s">
        <v>60</v>
      </c>
      <c r="B13" s="139"/>
      <c r="C13" s="139"/>
      <c r="D13" s="167"/>
      <c r="E13" s="222">
        <f t="shared" si="0"/>
        <v>2</v>
      </c>
      <c r="F13" s="229">
        <v>2</v>
      </c>
      <c r="G13" s="222"/>
      <c r="H13" s="224">
        <v>1</v>
      </c>
      <c r="I13" s="216"/>
      <c r="J13" s="224"/>
      <c r="K13" s="216"/>
      <c r="L13" s="224">
        <v>1</v>
      </c>
      <c r="M13" s="216"/>
      <c r="N13" s="224"/>
      <c r="O13" s="225"/>
      <c r="P13" s="216"/>
    </row>
    <row r="14" spans="1:16" s="80" customFormat="1" ht="13.5">
      <c r="A14" s="60" t="s">
        <v>61</v>
      </c>
      <c r="B14" s="139"/>
      <c r="C14" s="139"/>
      <c r="D14" s="167"/>
      <c r="E14" s="222">
        <f t="shared" si="0"/>
        <v>1</v>
      </c>
      <c r="F14" s="229">
        <v>1</v>
      </c>
      <c r="G14" s="222"/>
      <c r="H14" s="224"/>
      <c r="I14" s="216"/>
      <c r="J14" s="224"/>
      <c r="K14" s="216">
        <v>1</v>
      </c>
      <c r="L14" s="224"/>
      <c r="M14" s="216"/>
      <c r="N14" s="224"/>
      <c r="O14" s="225"/>
      <c r="P14" s="216"/>
    </row>
    <row r="15" spans="1:16" s="80" customFormat="1" ht="13.5">
      <c r="A15" s="60" t="s">
        <v>62</v>
      </c>
      <c r="B15" s="139"/>
      <c r="C15" s="139"/>
      <c r="D15" s="167"/>
      <c r="E15" s="222">
        <f t="shared" si="0"/>
        <v>5</v>
      </c>
      <c r="F15" s="229">
        <v>3</v>
      </c>
      <c r="G15" s="222">
        <v>2</v>
      </c>
      <c r="H15" s="224">
        <v>4</v>
      </c>
      <c r="I15" s="216">
        <v>1</v>
      </c>
      <c r="J15" s="224"/>
      <c r="K15" s="216"/>
      <c r="L15" s="224"/>
      <c r="M15" s="216"/>
      <c r="N15" s="224"/>
      <c r="O15" s="225"/>
      <c r="P15" s="216"/>
    </row>
    <row r="16" spans="1:16" s="80" customFormat="1" ht="13.5">
      <c r="A16" s="64" t="s">
        <v>63</v>
      </c>
      <c r="B16" s="139"/>
      <c r="C16" s="139"/>
      <c r="D16" s="167"/>
      <c r="E16" s="222">
        <f t="shared" si="0"/>
        <v>3</v>
      </c>
      <c r="F16" s="229">
        <v>3</v>
      </c>
      <c r="G16" s="222"/>
      <c r="H16" s="224"/>
      <c r="I16" s="216">
        <v>1</v>
      </c>
      <c r="J16" s="224">
        <v>2</v>
      </c>
      <c r="K16" s="216"/>
      <c r="L16" s="224"/>
      <c r="M16" s="216"/>
      <c r="N16" s="224"/>
      <c r="O16" s="225"/>
      <c r="P16" s="216"/>
    </row>
    <row r="17" spans="1:16" s="80" customFormat="1" ht="13.5">
      <c r="A17" s="60" t="s">
        <v>64</v>
      </c>
      <c r="B17" s="139"/>
      <c r="C17" s="139"/>
      <c r="D17" s="167"/>
      <c r="E17" s="222">
        <f t="shared" si="0"/>
        <v>5</v>
      </c>
      <c r="F17" s="229">
        <v>4</v>
      </c>
      <c r="G17" s="222">
        <v>1</v>
      </c>
      <c r="H17" s="224">
        <v>1</v>
      </c>
      <c r="I17" s="216">
        <v>1</v>
      </c>
      <c r="J17" s="224">
        <v>3</v>
      </c>
      <c r="K17" s="216"/>
      <c r="L17" s="224"/>
      <c r="M17" s="216"/>
      <c r="N17" s="224"/>
      <c r="O17" s="225"/>
      <c r="P17" s="216"/>
    </row>
    <row r="18" spans="1:16" s="80" customFormat="1" ht="13.5">
      <c r="A18" s="60" t="s">
        <v>65</v>
      </c>
      <c r="B18" s="139"/>
      <c r="C18" s="139"/>
      <c r="D18" s="167"/>
      <c r="E18" s="222">
        <f t="shared" si="0"/>
        <v>6</v>
      </c>
      <c r="F18" s="229">
        <v>6</v>
      </c>
      <c r="G18" s="222"/>
      <c r="H18" s="224">
        <v>1</v>
      </c>
      <c r="I18" s="216">
        <v>3</v>
      </c>
      <c r="J18" s="224">
        <v>1</v>
      </c>
      <c r="K18" s="216"/>
      <c r="L18" s="224"/>
      <c r="M18" s="216">
        <v>1</v>
      </c>
      <c r="N18" s="224"/>
      <c r="O18" s="225"/>
      <c r="P18" s="216"/>
    </row>
    <row r="19" spans="1:16" s="80" customFormat="1" ht="13.5">
      <c r="A19" s="60" t="s">
        <v>66</v>
      </c>
      <c r="B19" s="139"/>
      <c r="C19" s="139"/>
      <c r="D19" s="167"/>
      <c r="E19" s="222">
        <f t="shared" si="0"/>
        <v>4</v>
      </c>
      <c r="F19" s="229">
        <v>4</v>
      </c>
      <c r="G19" s="222"/>
      <c r="H19" s="237">
        <v>2</v>
      </c>
      <c r="I19" s="216">
        <v>1</v>
      </c>
      <c r="J19" s="224"/>
      <c r="K19" s="216">
        <v>1</v>
      </c>
      <c r="L19" s="224"/>
      <c r="M19" s="216"/>
      <c r="N19" s="224"/>
      <c r="O19" s="225"/>
      <c r="P19" s="216"/>
    </row>
    <row r="20" spans="1:16" s="80" customFormat="1" ht="13.5">
      <c r="A20" s="60" t="s">
        <v>67</v>
      </c>
      <c r="B20" s="139"/>
      <c r="C20" s="139"/>
      <c r="D20" s="167"/>
      <c r="E20" s="222">
        <f t="shared" si="0"/>
        <v>3</v>
      </c>
      <c r="F20" s="229">
        <v>2</v>
      </c>
      <c r="G20" s="222">
        <v>1</v>
      </c>
      <c r="H20" s="224">
        <v>2</v>
      </c>
      <c r="I20" s="216">
        <v>1</v>
      </c>
      <c r="J20" s="224"/>
      <c r="K20" s="216"/>
      <c r="L20" s="224"/>
      <c r="M20" s="216"/>
      <c r="N20" s="224"/>
      <c r="O20" s="225"/>
      <c r="P20" s="216"/>
    </row>
    <row r="21" spans="1:16" s="80" customFormat="1" ht="13.5">
      <c r="A21" s="60" t="s">
        <v>68</v>
      </c>
      <c r="B21" s="139"/>
      <c r="C21" s="139"/>
      <c r="D21" s="167"/>
      <c r="E21" s="222">
        <f t="shared" si="0"/>
        <v>7</v>
      </c>
      <c r="F21" s="229">
        <v>5</v>
      </c>
      <c r="G21" s="222">
        <v>2</v>
      </c>
      <c r="H21" s="224">
        <v>4</v>
      </c>
      <c r="I21" s="216"/>
      <c r="J21" s="224">
        <v>2</v>
      </c>
      <c r="K21" s="216">
        <v>1</v>
      </c>
      <c r="L21" s="224"/>
      <c r="M21" s="216"/>
      <c r="N21" s="224"/>
      <c r="O21" s="225"/>
      <c r="P21" s="216"/>
    </row>
    <row r="22" spans="1:16" s="80" customFormat="1" ht="14.25" thickBot="1">
      <c r="A22" s="60" t="s">
        <v>69</v>
      </c>
      <c r="B22" s="239"/>
      <c r="C22" s="239"/>
      <c r="D22" s="240"/>
      <c r="E22" s="241">
        <f t="shared" si="0"/>
        <v>11</v>
      </c>
      <c r="F22" s="241">
        <v>7</v>
      </c>
      <c r="G22" s="242">
        <v>4</v>
      </c>
      <c r="H22" s="243">
        <v>6</v>
      </c>
      <c r="I22" s="244">
        <v>1</v>
      </c>
      <c r="J22" s="243">
        <v>2</v>
      </c>
      <c r="K22" s="244">
        <v>2</v>
      </c>
      <c r="L22" s="243"/>
      <c r="M22" s="244"/>
      <c r="N22" s="243"/>
      <c r="O22" s="245"/>
      <c r="P22" s="216"/>
    </row>
    <row r="23" spans="1:16" s="80" customFormat="1" ht="20.25" customHeight="1" thickTop="1">
      <c r="A23" s="535" t="s">
        <v>297</v>
      </c>
      <c r="B23" s="536"/>
      <c r="C23" s="536"/>
      <c r="D23" s="537"/>
      <c r="E23" s="218">
        <v>556</v>
      </c>
      <c r="F23" s="218">
        <v>278</v>
      </c>
      <c r="G23" s="218">
        <v>278</v>
      </c>
      <c r="H23" s="218">
        <v>261</v>
      </c>
      <c r="I23" s="218">
        <v>127</v>
      </c>
      <c r="J23" s="218">
        <v>86</v>
      </c>
      <c r="K23" s="218">
        <v>52</v>
      </c>
      <c r="L23" s="218">
        <v>12</v>
      </c>
      <c r="M23" s="218">
        <v>12</v>
      </c>
      <c r="N23" s="218">
        <v>4</v>
      </c>
      <c r="O23" s="218">
        <v>2</v>
      </c>
      <c r="P23" s="216"/>
    </row>
    <row r="24" spans="1:16" s="80" customFormat="1" ht="13.5">
      <c r="A24" s="60" t="s">
        <v>197</v>
      </c>
      <c r="B24" s="139"/>
      <c r="C24" s="139"/>
      <c r="D24" s="167"/>
      <c r="E24" s="222">
        <f>SUM(H24:O24)</f>
        <v>1</v>
      </c>
      <c r="F24" s="229">
        <v>1</v>
      </c>
      <c r="G24" s="222"/>
      <c r="H24" s="224"/>
      <c r="I24" s="216"/>
      <c r="J24" s="224"/>
      <c r="K24" s="216"/>
      <c r="L24" s="224"/>
      <c r="M24" s="216"/>
      <c r="N24" s="224">
        <v>1</v>
      </c>
      <c r="O24" s="225"/>
      <c r="P24" s="216"/>
    </row>
    <row r="25" spans="1:16" s="80" customFormat="1" ht="13.5">
      <c r="A25" s="70" t="s">
        <v>175</v>
      </c>
      <c r="B25" s="139"/>
      <c r="C25" s="139"/>
      <c r="D25" s="167"/>
      <c r="E25" s="222">
        <f t="shared" ref="E25:E52" si="1">SUM(H25:O25)</f>
        <v>1</v>
      </c>
      <c r="F25" s="229">
        <v>1</v>
      </c>
      <c r="G25" s="222"/>
      <c r="H25" s="224"/>
      <c r="I25" s="216"/>
      <c r="J25" s="224"/>
      <c r="K25" s="216"/>
      <c r="L25" s="224"/>
      <c r="M25" s="216">
        <v>1</v>
      </c>
      <c r="N25" s="224"/>
      <c r="O25" s="225"/>
      <c r="P25" s="216"/>
    </row>
    <row r="26" spans="1:16" s="80" customFormat="1" ht="13.5">
      <c r="A26" s="60" t="s">
        <v>72</v>
      </c>
      <c r="B26" s="139"/>
      <c r="C26" s="139"/>
      <c r="D26" s="167"/>
      <c r="E26" s="222">
        <f t="shared" si="1"/>
        <v>12</v>
      </c>
      <c r="F26" s="229">
        <v>5</v>
      </c>
      <c r="G26" s="222">
        <v>7</v>
      </c>
      <c r="H26" s="224">
        <v>6</v>
      </c>
      <c r="I26" s="216">
        <v>6</v>
      </c>
      <c r="J26" s="224"/>
      <c r="K26" s="216"/>
      <c r="L26" s="224"/>
      <c r="M26" s="216"/>
      <c r="N26" s="224"/>
      <c r="O26" s="225"/>
      <c r="P26" s="216"/>
    </row>
    <row r="27" spans="1:16" s="80" customFormat="1" ht="13.5">
      <c r="A27" s="71" t="s">
        <v>73</v>
      </c>
      <c r="B27" s="139"/>
      <c r="C27" s="139"/>
      <c r="D27" s="167"/>
      <c r="E27" s="222">
        <f t="shared" si="1"/>
        <v>9</v>
      </c>
      <c r="F27" s="229">
        <v>6</v>
      </c>
      <c r="G27" s="222">
        <v>3</v>
      </c>
      <c r="H27" s="224">
        <v>4</v>
      </c>
      <c r="I27" s="216">
        <v>2</v>
      </c>
      <c r="J27" s="224">
        <v>2</v>
      </c>
      <c r="K27" s="216">
        <v>1</v>
      </c>
      <c r="L27" s="224"/>
      <c r="M27" s="216"/>
      <c r="N27" s="224"/>
      <c r="O27" s="225"/>
      <c r="P27" s="216"/>
    </row>
    <row r="28" spans="1:16" s="80" customFormat="1" ht="13.5">
      <c r="A28" s="71" t="s">
        <v>74</v>
      </c>
      <c r="B28" s="139"/>
      <c r="C28" s="139"/>
      <c r="D28" s="167"/>
      <c r="E28" s="222">
        <f t="shared" si="1"/>
        <v>29</v>
      </c>
      <c r="F28" s="229">
        <v>14</v>
      </c>
      <c r="G28" s="222">
        <v>15</v>
      </c>
      <c r="H28" s="224">
        <v>19</v>
      </c>
      <c r="I28" s="216">
        <v>3</v>
      </c>
      <c r="J28" s="224">
        <v>2</v>
      </c>
      <c r="K28" s="216">
        <v>4</v>
      </c>
      <c r="L28" s="224"/>
      <c r="M28" s="216"/>
      <c r="N28" s="224">
        <v>1</v>
      </c>
      <c r="O28" s="225"/>
      <c r="P28" s="216"/>
    </row>
    <row r="29" spans="1:16" s="80" customFormat="1" ht="13.5">
      <c r="A29" s="71" t="s">
        <v>75</v>
      </c>
      <c r="B29" s="139"/>
      <c r="C29" s="139"/>
      <c r="D29" s="167"/>
      <c r="E29" s="222">
        <f t="shared" si="1"/>
        <v>7</v>
      </c>
      <c r="F29" s="229">
        <v>4</v>
      </c>
      <c r="G29" s="222">
        <v>3</v>
      </c>
      <c r="H29" s="224">
        <v>4</v>
      </c>
      <c r="I29" s="216">
        <v>1</v>
      </c>
      <c r="J29" s="224">
        <v>2</v>
      </c>
      <c r="K29" s="216"/>
      <c r="L29" s="224"/>
      <c r="M29" s="216"/>
      <c r="N29" s="224"/>
      <c r="O29" s="225"/>
      <c r="P29" s="216"/>
    </row>
    <row r="30" spans="1:16" s="80" customFormat="1" ht="13.5">
      <c r="A30" s="71" t="s">
        <v>76</v>
      </c>
      <c r="B30" s="139"/>
      <c r="C30" s="139"/>
      <c r="D30" s="167"/>
      <c r="E30" s="222">
        <f t="shared" si="1"/>
        <v>9</v>
      </c>
      <c r="F30" s="229">
        <v>4</v>
      </c>
      <c r="G30" s="222">
        <v>5</v>
      </c>
      <c r="H30" s="224">
        <v>6</v>
      </c>
      <c r="I30" s="216">
        <v>1</v>
      </c>
      <c r="J30" s="224">
        <v>1</v>
      </c>
      <c r="K30" s="216">
        <v>1</v>
      </c>
      <c r="L30" s="224"/>
      <c r="M30" s="216"/>
      <c r="N30" s="224"/>
      <c r="O30" s="225"/>
      <c r="P30" s="216"/>
    </row>
    <row r="31" spans="1:16" s="80" customFormat="1" ht="13.5">
      <c r="A31" s="71" t="s">
        <v>77</v>
      </c>
      <c r="B31" s="139"/>
      <c r="C31" s="139"/>
      <c r="D31" s="167"/>
      <c r="E31" s="222">
        <f t="shared" si="1"/>
        <v>19</v>
      </c>
      <c r="F31" s="229">
        <v>11</v>
      </c>
      <c r="G31" s="222">
        <v>8</v>
      </c>
      <c r="H31" s="224">
        <v>7</v>
      </c>
      <c r="I31" s="216">
        <v>4</v>
      </c>
      <c r="J31" s="224"/>
      <c r="K31" s="216">
        <v>3</v>
      </c>
      <c r="L31" s="224"/>
      <c r="M31" s="216">
        <v>2</v>
      </c>
      <c r="N31" s="224">
        <v>2</v>
      </c>
      <c r="O31" s="225">
        <v>1</v>
      </c>
      <c r="P31" s="216"/>
    </row>
    <row r="32" spans="1:16" s="80" customFormat="1" ht="13.5">
      <c r="A32" s="71" t="s">
        <v>78</v>
      </c>
      <c r="B32" s="139"/>
      <c r="C32" s="139"/>
      <c r="D32" s="167"/>
      <c r="E32" s="222">
        <f t="shared" si="1"/>
        <v>13</v>
      </c>
      <c r="F32" s="229">
        <v>4</v>
      </c>
      <c r="G32" s="222">
        <v>9</v>
      </c>
      <c r="H32" s="224">
        <v>6</v>
      </c>
      <c r="I32" s="216">
        <v>3</v>
      </c>
      <c r="J32" s="224">
        <v>2</v>
      </c>
      <c r="K32" s="216">
        <v>2</v>
      </c>
      <c r="L32" s="224"/>
      <c r="M32" s="216"/>
      <c r="N32" s="224"/>
      <c r="O32" s="225"/>
      <c r="P32" s="216"/>
    </row>
    <row r="33" spans="1:16" s="80" customFormat="1" ht="13.5">
      <c r="A33" s="71" t="s">
        <v>79</v>
      </c>
      <c r="B33" s="139"/>
      <c r="C33" s="139"/>
      <c r="D33" s="167"/>
      <c r="E33" s="222">
        <f t="shared" si="1"/>
        <v>7</v>
      </c>
      <c r="F33" s="229">
        <v>2</v>
      </c>
      <c r="G33" s="222">
        <v>5</v>
      </c>
      <c r="H33" s="224">
        <v>4</v>
      </c>
      <c r="I33" s="216"/>
      <c r="J33" s="224">
        <v>2</v>
      </c>
      <c r="K33" s="216">
        <v>1</v>
      </c>
      <c r="L33" s="224"/>
      <c r="M33" s="216"/>
      <c r="N33" s="224"/>
      <c r="O33" s="225"/>
      <c r="P33" s="216"/>
    </row>
    <row r="34" spans="1:16" s="80" customFormat="1" ht="13.5">
      <c r="A34" s="71" t="s">
        <v>80</v>
      </c>
      <c r="B34" s="139"/>
      <c r="C34" s="139"/>
      <c r="D34" s="167"/>
      <c r="E34" s="222">
        <f t="shared" si="1"/>
        <v>12</v>
      </c>
      <c r="F34" s="229">
        <v>2</v>
      </c>
      <c r="G34" s="222">
        <v>10</v>
      </c>
      <c r="H34" s="224">
        <v>10</v>
      </c>
      <c r="I34" s="216"/>
      <c r="J34" s="224">
        <v>1</v>
      </c>
      <c r="K34" s="216">
        <v>1</v>
      </c>
      <c r="L34" s="224"/>
      <c r="M34" s="216"/>
      <c r="N34" s="224"/>
      <c r="O34" s="225"/>
      <c r="P34" s="216"/>
    </row>
    <row r="35" spans="1:16" s="80" customFormat="1" ht="13.5">
      <c r="A35" s="71" t="s">
        <v>81</v>
      </c>
      <c r="B35" s="139"/>
      <c r="C35" s="139"/>
      <c r="D35" s="167"/>
      <c r="E35" s="222">
        <f t="shared" si="1"/>
        <v>23</v>
      </c>
      <c r="F35" s="229">
        <v>7</v>
      </c>
      <c r="G35" s="222">
        <v>16</v>
      </c>
      <c r="H35" s="224">
        <v>17</v>
      </c>
      <c r="I35" s="216">
        <v>6</v>
      </c>
      <c r="J35" s="224"/>
      <c r="K35" s="216"/>
      <c r="L35" s="224"/>
      <c r="M35" s="216"/>
      <c r="N35" s="224"/>
      <c r="O35" s="225"/>
      <c r="P35" s="216"/>
    </row>
    <row r="36" spans="1:16" s="80" customFormat="1" ht="13.5">
      <c r="A36" s="71" t="s">
        <v>82</v>
      </c>
      <c r="B36" s="139"/>
      <c r="C36" s="139"/>
      <c r="D36" s="167"/>
      <c r="E36" s="222">
        <f t="shared" si="1"/>
        <v>35</v>
      </c>
      <c r="F36" s="229">
        <v>16</v>
      </c>
      <c r="G36" s="222">
        <v>19</v>
      </c>
      <c r="H36" s="224">
        <v>20</v>
      </c>
      <c r="I36" s="216">
        <v>7</v>
      </c>
      <c r="J36" s="224">
        <v>6</v>
      </c>
      <c r="K36" s="216">
        <v>2</v>
      </c>
      <c r="L36" s="224"/>
      <c r="M36" s="216"/>
      <c r="N36" s="224"/>
      <c r="O36" s="225"/>
      <c r="P36" s="216"/>
    </row>
    <row r="37" spans="1:16" s="80" customFormat="1" ht="13.5">
      <c r="A37" s="71" t="s">
        <v>83</v>
      </c>
      <c r="B37" s="139"/>
      <c r="C37" s="139"/>
      <c r="D37" s="167"/>
      <c r="E37" s="222">
        <f t="shared" si="1"/>
        <v>60</v>
      </c>
      <c r="F37" s="229">
        <v>24</v>
      </c>
      <c r="G37" s="222">
        <v>36</v>
      </c>
      <c r="H37" s="224">
        <v>29</v>
      </c>
      <c r="I37" s="216">
        <v>4</v>
      </c>
      <c r="J37" s="224">
        <v>7</v>
      </c>
      <c r="K37" s="216">
        <v>10</v>
      </c>
      <c r="L37" s="224">
        <v>6</v>
      </c>
      <c r="M37" s="216">
        <v>3</v>
      </c>
      <c r="N37" s="224"/>
      <c r="O37" s="225">
        <v>1</v>
      </c>
      <c r="P37" s="216"/>
    </row>
    <row r="38" spans="1:16" s="80" customFormat="1" ht="13.5">
      <c r="A38" s="71" t="s">
        <v>84</v>
      </c>
      <c r="B38" s="139"/>
      <c r="C38" s="139"/>
      <c r="D38" s="167"/>
      <c r="E38" s="222">
        <f t="shared" si="1"/>
        <v>55</v>
      </c>
      <c r="F38" s="229">
        <v>33</v>
      </c>
      <c r="G38" s="222">
        <v>22</v>
      </c>
      <c r="H38" s="229">
        <v>18</v>
      </c>
      <c r="I38" s="216">
        <v>16</v>
      </c>
      <c r="J38" s="224">
        <v>11</v>
      </c>
      <c r="K38" s="216">
        <v>8</v>
      </c>
      <c r="L38" s="224">
        <v>2</v>
      </c>
      <c r="M38" s="216"/>
      <c r="N38" s="224"/>
      <c r="O38" s="225"/>
      <c r="P38" s="216"/>
    </row>
    <row r="39" spans="1:16" s="80" customFormat="1" ht="13.5">
      <c r="A39" s="71" t="s">
        <v>85</v>
      </c>
      <c r="B39" s="139"/>
      <c r="C39" s="139"/>
      <c r="D39" s="167"/>
      <c r="E39" s="222">
        <f t="shared" si="1"/>
        <v>12</v>
      </c>
      <c r="F39" s="229">
        <v>1</v>
      </c>
      <c r="G39" s="222">
        <v>11</v>
      </c>
      <c r="H39" s="224">
        <v>9</v>
      </c>
      <c r="I39" s="216">
        <v>3</v>
      </c>
      <c r="J39" s="224"/>
      <c r="K39" s="216"/>
      <c r="L39" s="224"/>
      <c r="M39" s="216"/>
      <c r="N39" s="224"/>
      <c r="O39" s="225"/>
      <c r="P39" s="216"/>
    </row>
    <row r="40" spans="1:16" s="80" customFormat="1" ht="13.5">
      <c r="A40" s="71" t="s">
        <v>86</v>
      </c>
      <c r="B40" s="139"/>
      <c r="C40" s="139"/>
      <c r="D40" s="167"/>
      <c r="E40" s="222">
        <f t="shared" si="1"/>
        <v>20</v>
      </c>
      <c r="F40" s="229">
        <v>11</v>
      </c>
      <c r="G40" s="222">
        <v>9</v>
      </c>
      <c r="H40" s="224">
        <v>8</v>
      </c>
      <c r="I40" s="216">
        <v>7</v>
      </c>
      <c r="J40" s="224">
        <v>3</v>
      </c>
      <c r="K40" s="216">
        <v>1</v>
      </c>
      <c r="L40" s="224">
        <v>1</v>
      </c>
      <c r="M40" s="216"/>
      <c r="N40" s="224"/>
      <c r="O40" s="225"/>
      <c r="P40" s="216"/>
    </row>
    <row r="41" spans="1:16" s="80" customFormat="1" ht="13.5">
      <c r="A41" s="71" t="s">
        <v>87</v>
      </c>
      <c r="B41" s="139"/>
      <c r="C41" s="139"/>
      <c r="D41" s="167"/>
      <c r="E41" s="222">
        <f t="shared" si="1"/>
        <v>15</v>
      </c>
      <c r="F41" s="229">
        <v>6</v>
      </c>
      <c r="G41" s="222">
        <v>9</v>
      </c>
      <c r="H41" s="224">
        <v>9</v>
      </c>
      <c r="I41" s="216">
        <v>2</v>
      </c>
      <c r="J41" s="224">
        <v>3</v>
      </c>
      <c r="K41" s="216">
        <v>1</v>
      </c>
      <c r="L41" s="224"/>
      <c r="M41" s="216"/>
      <c r="N41" s="224"/>
      <c r="O41" s="225"/>
      <c r="P41" s="216"/>
    </row>
    <row r="42" spans="1:16" s="80" customFormat="1" ht="13.5">
      <c r="A42" s="71" t="s">
        <v>88</v>
      </c>
      <c r="B42" s="139"/>
      <c r="C42" s="139"/>
      <c r="D42" s="167"/>
      <c r="E42" s="222">
        <f t="shared" si="1"/>
        <v>2</v>
      </c>
      <c r="F42" s="231" t="s">
        <v>296</v>
      </c>
      <c r="G42" s="222">
        <v>2</v>
      </c>
      <c r="H42" s="224">
        <v>2</v>
      </c>
      <c r="I42" s="216"/>
      <c r="J42" s="224"/>
      <c r="K42" s="216"/>
      <c r="L42" s="224"/>
      <c r="M42" s="216"/>
      <c r="N42" s="224"/>
      <c r="O42" s="225"/>
      <c r="P42" s="216"/>
    </row>
    <row r="43" spans="1:16" s="80" customFormat="1" ht="13.5">
      <c r="A43" s="71" t="s">
        <v>89</v>
      </c>
      <c r="B43" s="139"/>
      <c r="C43" s="139"/>
      <c r="D43" s="167"/>
      <c r="E43" s="222">
        <f t="shared" si="1"/>
        <v>40</v>
      </c>
      <c r="F43" s="229">
        <v>30</v>
      </c>
      <c r="G43" s="222">
        <v>10</v>
      </c>
      <c r="H43" s="224">
        <v>14</v>
      </c>
      <c r="I43" s="216">
        <v>14</v>
      </c>
      <c r="J43" s="224">
        <v>10</v>
      </c>
      <c r="K43" s="216">
        <v>2</v>
      </c>
      <c r="L43" s="224"/>
      <c r="M43" s="216"/>
      <c r="N43" s="224"/>
      <c r="O43" s="225"/>
      <c r="P43" s="216"/>
    </row>
    <row r="44" spans="1:16" s="80" customFormat="1" ht="13.5">
      <c r="A44" s="71" t="s">
        <v>90</v>
      </c>
      <c r="B44" s="139"/>
      <c r="C44" s="139"/>
      <c r="D44" s="167"/>
      <c r="E44" s="222">
        <f t="shared" si="1"/>
        <v>24</v>
      </c>
      <c r="F44" s="229">
        <v>15</v>
      </c>
      <c r="G44" s="222">
        <v>9</v>
      </c>
      <c r="H44" s="224">
        <v>8</v>
      </c>
      <c r="I44" s="216">
        <v>7</v>
      </c>
      <c r="J44" s="224">
        <v>7</v>
      </c>
      <c r="K44" s="216">
        <v>2</v>
      </c>
      <c r="L44" s="224"/>
      <c r="M44" s="216"/>
      <c r="N44" s="224"/>
      <c r="O44" s="225"/>
      <c r="P44" s="216"/>
    </row>
    <row r="45" spans="1:16" s="80" customFormat="1" ht="13.5">
      <c r="A45" s="71" t="s">
        <v>91</v>
      </c>
      <c r="B45" s="139"/>
      <c r="C45" s="139"/>
      <c r="D45" s="167"/>
      <c r="E45" s="222">
        <f t="shared" si="1"/>
        <v>39</v>
      </c>
      <c r="F45" s="229">
        <v>30</v>
      </c>
      <c r="G45" s="222">
        <v>9</v>
      </c>
      <c r="H45" s="224">
        <v>3</v>
      </c>
      <c r="I45" s="216">
        <v>15</v>
      </c>
      <c r="J45" s="224">
        <v>13</v>
      </c>
      <c r="K45" s="216">
        <v>7</v>
      </c>
      <c r="L45" s="224">
        <v>1</v>
      </c>
      <c r="M45" s="216"/>
      <c r="N45" s="224"/>
      <c r="O45" s="225"/>
      <c r="P45" s="216"/>
    </row>
    <row r="46" spans="1:16" s="80" customFormat="1" ht="13.5">
      <c r="A46" s="71" t="s">
        <v>92</v>
      </c>
      <c r="B46" s="139"/>
      <c r="C46" s="139"/>
      <c r="D46" s="167"/>
      <c r="E46" s="222">
        <f t="shared" si="1"/>
        <v>11</v>
      </c>
      <c r="F46" s="229">
        <v>7</v>
      </c>
      <c r="G46" s="222">
        <v>4</v>
      </c>
      <c r="H46" s="253">
        <v>3</v>
      </c>
      <c r="I46" s="234"/>
      <c r="J46" s="253">
        <v>4</v>
      </c>
      <c r="K46" s="234"/>
      <c r="L46" s="253">
        <v>1</v>
      </c>
      <c r="M46" s="234">
        <v>3</v>
      </c>
      <c r="N46" s="253"/>
      <c r="O46" s="254"/>
      <c r="P46" s="216"/>
    </row>
    <row r="47" spans="1:16" s="80" customFormat="1" ht="13.5">
      <c r="A47" s="76" t="s">
        <v>93</v>
      </c>
      <c r="B47" s="139"/>
      <c r="C47" s="139"/>
      <c r="D47" s="167"/>
      <c r="E47" s="222">
        <f t="shared" si="1"/>
        <v>15</v>
      </c>
      <c r="F47" s="229">
        <v>7</v>
      </c>
      <c r="G47" s="222">
        <v>8</v>
      </c>
      <c r="H47" s="224">
        <v>7</v>
      </c>
      <c r="I47" s="216">
        <v>5</v>
      </c>
      <c r="J47" s="224"/>
      <c r="K47" s="216">
        <v>1</v>
      </c>
      <c r="L47" s="224">
        <v>1</v>
      </c>
      <c r="M47" s="216">
        <v>1</v>
      </c>
      <c r="N47" s="224"/>
      <c r="O47" s="225"/>
      <c r="P47" s="216"/>
    </row>
    <row r="48" spans="1:16" s="80" customFormat="1" ht="13.5">
      <c r="A48" s="71" t="s">
        <v>94</v>
      </c>
      <c r="B48" s="139"/>
      <c r="C48" s="139"/>
      <c r="D48" s="167"/>
      <c r="E48" s="222">
        <f t="shared" si="1"/>
        <v>16</v>
      </c>
      <c r="F48" s="229">
        <v>7</v>
      </c>
      <c r="G48" s="222">
        <v>9</v>
      </c>
      <c r="H48" s="224">
        <v>11</v>
      </c>
      <c r="I48" s="216">
        <v>2</v>
      </c>
      <c r="J48" s="224">
        <v>1</v>
      </c>
      <c r="K48" s="216">
        <v>2</v>
      </c>
      <c r="L48" s="224"/>
      <c r="M48" s="216"/>
      <c r="N48" s="224"/>
      <c r="O48" s="225"/>
      <c r="P48" s="216"/>
    </row>
    <row r="49" spans="1:16" s="80" customFormat="1" ht="13.5">
      <c r="A49" s="71" t="s">
        <v>95</v>
      </c>
      <c r="B49" s="139"/>
      <c r="C49" s="139"/>
      <c r="D49" s="139"/>
      <c r="E49" s="229">
        <f t="shared" si="1"/>
        <v>55</v>
      </c>
      <c r="F49" s="229">
        <v>26</v>
      </c>
      <c r="G49" s="222">
        <v>29</v>
      </c>
      <c r="H49" s="224">
        <v>25</v>
      </c>
      <c r="I49" s="216">
        <v>18</v>
      </c>
      <c r="J49" s="224">
        <v>9</v>
      </c>
      <c r="K49" s="216">
        <v>1</v>
      </c>
      <c r="L49" s="224"/>
      <c r="M49" s="216">
        <v>2</v>
      </c>
      <c r="N49" s="224"/>
      <c r="O49" s="225"/>
      <c r="P49" s="216"/>
    </row>
    <row r="50" spans="1:16" s="80" customFormat="1" ht="13.5">
      <c r="A50" s="71" t="s">
        <v>96</v>
      </c>
      <c r="B50" s="139"/>
      <c r="C50" s="139"/>
      <c r="D50" s="139"/>
      <c r="E50" s="229">
        <f t="shared" si="1"/>
        <v>10</v>
      </c>
      <c r="F50" s="229">
        <v>4</v>
      </c>
      <c r="G50" s="222">
        <v>6</v>
      </c>
      <c r="H50" s="224">
        <v>7</v>
      </c>
      <c r="I50" s="216">
        <v>1</v>
      </c>
      <c r="J50" s="224"/>
      <c r="K50" s="216">
        <v>2</v>
      </c>
      <c r="L50" s="224"/>
      <c r="M50" s="216"/>
      <c r="N50" s="224"/>
      <c r="O50" s="225"/>
      <c r="P50" s="216"/>
    </row>
    <row r="51" spans="1:16" s="80" customFormat="1" ht="13.5">
      <c r="A51" s="71" t="s">
        <v>97</v>
      </c>
      <c r="B51" s="139"/>
      <c r="C51" s="139"/>
      <c r="D51" s="139"/>
      <c r="E51" s="229">
        <f t="shared" si="1"/>
        <v>4</v>
      </c>
      <c r="F51" s="231" t="s">
        <v>302</v>
      </c>
      <c r="G51" s="229">
        <v>4</v>
      </c>
      <c r="H51" s="224">
        <v>4</v>
      </c>
      <c r="I51" s="224"/>
      <c r="J51" s="224"/>
      <c r="K51" s="224"/>
      <c r="L51" s="224"/>
      <c r="M51" s="224"/>
      <c r="N51" s="224"/>
      <c r="O51" s="225"/>
      <c r="P51" s="216"/>
    </row>
    <row r="52" spans="1:16" ht="13.5">
      <c r="A52" s="77" t="s">
        <v>191</v>
      </c>
      <c r="B52" s="307"/>
      <c r="C52" s="307"/>
      <c r="D52" s="307"/>
      <c r="E52" s="308">
        <f t="shared" si="1"/>
        <v>1</v>
      </c>
      <c r="F52" s="309" t="s">
        <v>302</v>
      </c>
      <c r="G52" s="256">
        <v>1</v>
      </c>
      <c r="H52" s="256">
        <v>1</v>
      </c>
      <c r="I52" s="256"/>
      <c r="J52" s="256"/>
      <c r="K52" s="256"/>
      <c r="L52" s="256"/>
      <c r="M52" s="256"/>
      <c r="N52" s="256"/>
      <c r="O52" s="257"/>
      <c r="P52" s="306"/>
    </row>
    <row r="53" spans="1:16">
      <c r="P53" s="306"/>
    </row>
    <row r="54" spans="1:16">
      <c r="P54" s="306"/>
    </row>
  </sheetData>
  <mergeCells count="8">
    <mergeCell ref="A23:D23"/>
    <mergeCell ref="A7:D7"/>
    <mergeCell ref="A3:D5"/>
    <mergeCell ref="E3:O3"/>
    <mergeCell ref="E4:E5"/>
    <mergeCell ref="F4:F5"/>
    <mergeCell ref="G4:G5"/>
    <mergeCell ref="H4:O4"/>
  </mergeCells>
  <phoneticPr fontId="1"/>
  <pageMargins left="0.59055118110236227" right="0.19685039370078741" top="0.98425196850393704" bottom="0.78740157480314965" header="0.11811023622047245" footer="0.39370078740157483"/>
  <pageSetup paperSize="9" fitToHeight="0" orientation="portrait" r:id="rId1"/>
  <headerFooter alignWithMargins="0">
    <oddFooter>&amp;C21</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8"/>
  <sheetViews>
    <sheetView view="pageBreakPreview" zoomScaleNormal="100" zoomScaleSheetLayoutView="100" workbookViewId="0">
      <selection activeCell="C66" sqref="C66"/>
    </sheetView>
  </sheetViews>
  <sheetFormatPr defaultRowHeight="12"/>
  <cols>
    <col min="1" max="3" width="9" style="304"/>
    <col min="4" max="4" width="15.625" style="304" customWidth="1"/>
    <col min="5" max="5" width="9" style="304"/>
    <col min="6" max="7" width="5.875" style="304" customWidth="1"/>
    <col min="8" max="10" width="10.375" style="304" customWidth="1"/>
    <col min="11" max="11" width="8" style="304" customWidth="1"/>
    <col min="12" max="243" width="9" style="304"/>
    <col min="244" max="244" width="15.625" style="304" customWidth="1"/>
    <col min="245" max="245" width="5.75" style="304" customWidth="1"/>
    <col min="246" max="248" width="5.25" style="304" customWidth="1"/>
    <col min="249" max="250" width="5.375" style="304" customWidth="1"/>
    <col min="251" max="251" width="5.125" style="304" customWidth="1"/>
    <col min="252" max="255" width="4.625" style="304" customWidth="1"/>
    <col min="256" max="256" width="3.625" style="304" customWidth="1"/>
    <col min="257" max="257" width="9" style="304"/>
    <col min="258" max="259" width="5.625" style="304" customWidth="1"/>
    <col min="260" max="260" width="10.5" style="304" customWidth="1"/>
    <col min="261" max="262" width="10.25" style="304" customWidth="1"/>
    <col min="263" max="263" width="10.625" style="304" customWidth="1"/>
    <col min="264" max="264" width="12.875" style="304" customWidth="1"/>
    <col min="265" max="265" width="10.25" style="304" customWidth="1"/>
    <col min="266" max="266" width="10.75" style="304" customWidth="1"/>
    <col min="267" max="267" width="8" style="304" customWidth="1"/>
    <col min="268" max="499" width="9" style="304"/>
    <col min="500" max="500" width="15.625" style="304" customWidth="1"/>
    <col min="501" max="501" width="5.75" style="304" customWidth="1"/>
    <col min="502" max="504" width="5.25" style="304" customWidth="1"/>
    <col min="505" max="506" width="5.375" style="304" customWidth="1"/>
    <col min="507" max="507" width="5.125" style="304" customWidth="1"/>
    <col min="508" max="511" width="4.625" style="304" customWidth="1"/>
    <col min="512" max="512" width="3.625" style="304" customWidth="1"/>
    <col min="513" max="513" width="9" style="304"/>
    <col min="514" max="515" width="5.625" style="304" customWidth="1"/>
    <col min="516" max="516" width="10.5" style="304" customWidth="1"/>
    <col min="517" max="518" width="10.25" style="304" customWidth="1"/>
    <col min="519" max="519" width="10.625" style="304" customWidth="1"/>
    <col min="520" max="520" width="12.875" style="304" customWidth="1"/>
    <col min="521" max="521" width="10.25" style="304" customWidth="1"/>
    <col min="522" max="522" width="10.75" style="304" customWidth="1"/>
    <col min="523" max="523" width="8" style="304" customWidth="1"/>
    <col min="524" max="755" width="9" style="304"/>
    <col min="756" max="756" width="15.625" style="304" customWidth="1"/>
    <col min="757" max="757" width="5.75" style="304" customWidth="1"/>
    <col min="758" max="760" width="5.25" style="304" customWidth="1"/>
    <col min="761" max="762" width="5.375" style="304" customWidth="1"/>
    <col min="763" max="763" width="5.125" style="304" customWidth="1"/>
    <col min="764" max="767" width="4.625" style="304" customWidth="1"/>
    <col min="768" max="768" width="3.625" style="304" customWidth="1"/>
    <col min="769" max="769" width="9" style="304"/>
    <col min="770" max="771" width="5.625" style="304" customWidth="1"/>
    <col min="772" max="772" width="10.5" style="304" customWidth="1"/>
    <col min="773" max="774" width="10.25" style="304" customWidth="1"/>
    <col min="775" max="775" width="10.625" style="304" customWidth="1"/>
    <col min="776" max="776" width="12.875" style="304" customWidth="1"/>
    <col min="777" max="777" width="10.25" style="304" customWidth="1"/>
    <col min="778" max="778" width="10.75" style="304" customWidth="1"/>
    <col min="779" max="779" width="8" style="304" customWidth="1"/>
    <col min="780" max="1011" width="9" style="304"/>
    <col min="1012" max="1012" width="15.625" style="304" customWidth="1"/>
    <col min="1013" max="1013" width="5.75" style="304" customWidth="1"/>
    <col min="1014" max="1016" width="5.25" style="304" customWidth="1"/>
    <col min="1017" max="1018" width="5.375" style="304" customWidth="1"/>
    <col min="1019" max="1019" width="5.125" style="304" customWidth="1"/>
    <col min="1020" max="1023" width="4.625" style="304" customWidth="1"/>
    <col min="1024" max="1024" width="3.625" style="304" customWidth="1"/>
    <col min="1025" max="1025" width="9" style="304"/>
    <col min="1026" max="1027" width="5.625" style="304" customWidth="1"/>
    <col min="1028" max="1028" width="10.5" style="304" customWidth="1"/>
    <col min="1029" max="1030" width="10.25" style="304" customWidth="1"/>
    <col min="1031" max="1031" width="10.625" style="304" customWidth="1"/>
    <col min="1032" max="1032" width="12.875" style="304" customWidth="1"/>
    <col min="1033" max="1033" width="10.25" style="304" customWidth="1"/>
    <col min="1034" max="1034" width="10.75" style="304" customWidth="1"/>
    <col min="1035" max="1035" width="8" style="304" customWidth="1"/>
    <col min="1036" max="1267" width="9" style="304"/>
    <col min="1268" max="1268" width="15.625" style="304" customWidth="1"/>
    <col min="1269" max="1269" width="5.75" style="304" customWidth="1"/>
    <col min="1270" max="1272" width="5.25" style="304" customWidth="1"/>
    <col min="1273" max="1274" width="5.375" style="304" customWidth="1"/>
    <col min="1275" max="1275" width="5.125" style="304" customWidth="1"/>
    <col min="1276" max="1279" width="4.625" style="304" customWidth="1"/>
    <col min="1280" max="1280" width="3.625" style="304" customWidth="1"/>
    <col min="1281" max="1281" width="9" style="304"/>
    <col min="1282" max="1283" width="5.625" style="304" customWidth="1"/>
    <col min="1284" max="1284" width="10.5" style="304" customWidth="1"/>
    <col min="1285" max="1286" width="10.25" style="304" customWidth="1"/>
    <col min="1287" max="1287" width="10.625" style="304" customWidth="1"/>
    <col min="1288" max="1288" width="12.875" style="304" customWidth="1"/>
    <col min="1289" max="1289" width="10.25" style="304" customWidth="1"/>
    <col min="1290" max="1290" width="10.75" style="304" customWidth="1"/>
    <col min="1291" max="1291" width="8" style="304" customWidth="1"/>
    <col min="1292" max="1523" width="9" style="304"/>
    <col min="1524" max="1524" width="15.625" style="304" customWidth="1"/>
    <col min="1525" max="1525" width="5.75" style="304" customWidth="1"/>
    <col min="1526" max="1528" width="5.25" style="304" customWidth="1"/>
    <col min="1529" max="1530" width="5.375" style="304" customWidth="1"/>
    <col min="1531" max="1531" width="5.125" style="304" customWidth="1"/>
    <col min="1532" max="1535" width="4.625" style="304" customWidth="1"/>
    <col min="1536" max="1536" width="3.625" style="304" customWidth="1"/>
    <col min="1537" max="1537" width="9" style="304"/>
    <col min="1538" max="1539" width="5.625" style="304" customWidth="1"/>
    <col min="1540" max="1540" width="10.5" style="304" customWidth="1"/>
    <col min="1541" max="1542" width="10.25" style="304" customWidth="1"/>
    <col min="1543" max="1543" width="10.625" style="304" customWidth="1"/>
    <col min="1544" max="1544" width="12.875" style="304" customWidth="1"/>
    <col min="1545" max="1545" width="10.25" style="304" customWidth="1"/>
    <col min="1546" max="1546" width="10.75" style="304" customWidth="1"/>
    <col min="1547" max="1547" width="8" style="304" customWidth="1"/>
    <col min="1548" max="1779" width="9" style="304"/>
    <col min="1780" max="1780" width="15.625" style="304" customWidth="1"/>
    <col min="1781" max="1781" width="5.75" style="304" customWidth="1"/>
    <col min="1782" max="1784" width="5.25" style="304" customWidth="1"/>
    <col min="1785" max="1786" width="5.375" style="304" customWidth="1"/>
    <col min="1787" max="1787" width="5.125" style="304" customWidth="1"/>
    <col min="1788" max="1791" width="4.625" style="304" customWidth="1"/>
    <col min="1792" max="1792" width="3.625" style="304" customWidth="1"/>
    <col min="1793" max="1793" width="9" style="304"/>
    <col min="1794" max="1795" width="5.625" style="304" customWidth="1"/>
    <col min="1796" max="1796" width="10.5" style="304" customWidth="1"/>
    <col min="1797" max="1798" width="10.25" style="304" customWidth="1"/>
    <col min="1799" max="1799" width="10.625" style="304" customWidth="1"/>
    <col min="1800" max="1800" width="12.875" style="304" customWidth="1"/>
    <col min="1801" max="1801" width="10.25" style="304" customWidth="1"/>
    <col min="1802" max="1802" width="10.75" style="304" customWidth="1"/>
    <col min="1803" max="1803" width="8" style="304" customWidth="1"/>
    <col min="1804" max="2035" width="9" style="304"/>
    <col min="2036" max="2036" width="15.625" style="304" customWidth="1"/>
    <col min="2037" max="2037" width="5.75" style="304" customWidth="1"/>
    <col min="2038" max="2040" width="5.25" style="304" customWidth="1"/>
    <col min="2041" max="2042" width="5.375" style="304" customWidth="1"/>
    <col min="2043" max="2043" width="5.125" style="304" customWidth="1"/>
    <col min="2044" max="2047" width="4.625" style="304" customWidth="1"/>
    <col min="2048" max="2048" width="3.625" style="304" customWidth="1"/>
    <col min="2049" max="2049" width="9" style="304"/>
    <col min="2050" max="2051" width="5.625" style="304" customWidth="1"/>
    <col min="2052" max="2052" width="10.5" style="304" customWidth="1"/>
    <col min="2053" max="2054" width="10.25" style="304" customWidth="1"/>
    <col min="2055" max="2055" width="10.625" style="304" customWidth="1"/>
    <col min="2056" max="2056" width="12.875" style="304" customWidth="1"/>
    <col min="2057" max="2057" width="10.25" style="304" customWidth="1"/>
    <col min="2058" max="2058" width="10.75" style="304" customWidth="1"/>
    <col min="2059" max="2059" width="8" style="304" customWidth="1"/>
    <col min="2060" max="2291" width="9" style="304"/>
    <col min="2292" max="2292" width="15.625" style="304" customWidth="1"/>
    <col min="2293" max="2293" width="5.75" style="304" customWidth="1"/>
    <col min="2294" max="2296" width="5.25" style="304" customWidth="1"/>
    <col min="2297" max="2298" width="5.375" style="304" customWidth="1"/>
    <col min="2299" max="2299" width="5.125" style="304" customWidth="1"/>
    <col min="2300" max="2303" width="4.625" style="304" customWidth="1"/>
    <col min="2304" max="2304" width="3.625" style="304" customWidth="1"/>
    <col min="2305" max="2305" width="9" style="304"/>
    <col min="2306" max="2307" width="5.625" style="304" customWidth="1"/>
    <col min="2308" max="2308" width="10.5" style="304" customWidth="1"/>
    <col min="2309" max="2310" width="10.25" style="304" customWidth="1"/>
    <col min="2311" max="2311" width="10.625" style="304" customWidth="1"/>
    <col min="2312" max="2312" width="12.875" style="304" customWidth="1"/>
    <col min="2313" max="2313" width="10.25" style="304" customWidth="1"/>
    <col min="2314" max="2314" width="10.75" style="304" customWidth="1"/>
    <col min="2315" max="2315" width="8" style="304" customWidth="1"/>
    <col min="2316" max="2547" width="9" style="304"/>
    <col min="2548" max="2548" width="15.625" style="304" customWidth="1"/>
    <col min="2549" max="2549" width="5.75" style="304" customWidth="1"/>
    <col min="2550" max="2552" width="5.25" style="304" customWidth="1"/>
    <col min="2553" max="2554" width="5.375" style="304" customWidth="1"/>
    <col min="2555" max="2555" width="5.125" style="304" customWidth="1"/>
    <col min="2556" max="2559" width="4.625" style="304" customWidth="1"/>
    <col min="2560" max="2560" width="3.625" style="304" customWidth="1"/>
    <col min="2561" max="2561" width="9" style="304"/>
    <col min="2562" max="2563" width="5.625" style="304" customWidth="1"/>
    <col min="2564" max="2564" width="10.5" style="304" customWidth="1"/>
    <col min="2565" max="2566" width="10.25" style="304" customWidth="1"/>
    <col min="2567" max="2567" width="10.625" style="304" customWidth="1"/>
    <col min="2568" max="2568" width="12.875" style="304" customWidth="1"/>
    <col min="2569" max="2569" width="10.25" style="304" customWidth="1"/>
    <col min="2570" max="2570" width="10.75" style="304" customWidth="1"/>
    <col min="2571" max="2571" width="8" style="304" customWidth="1"/>
    <col min="2572" max="2803" width="9" style="304"/>
    <col min="2804" max="2804" width="15.625" style="304" customWidth="1"/>
    <col min="2805" max="2805" width="5.75" style="304" customWidth="1"/>
    <col min="2806" max="2808" width="5.25" style="304" customWidth="1"/>
    <col min="2809" max="2810" width="5.375" style="304" customWidth="1"/>
    <col min="2811" max="2811" width="5.125" style="304" customWidth="1"/>
    <col min="2812" max="2815" width="4.625" style="304" customWidth="1"/>
    <col min="2816" max="2816" width="3.625" style="304" customWidth="1"/>
    <col min="2817" max="2817" width="9" style="304"/>
    <col min="2818" max="2819" width="5.625" style="304" customWidth="1"/>
    <col min="2820" max="2820" width="10.5" style="304" customWidth="1"/>
    <col min="2821" max="2822" width="10.25" style="304" customWidth="1"/>
    <col min="2823" max="2823" width="10.625" style="304" customWidth="1"/>
    <col min="2824" max="2824" width="12.875" style="304" customWidth="1"/>
    <col min="2825" max="2825" width="10.25" style="304" customWidth="1"/>
    <col min="2826" max="2826" width="10.75" style="304" customWidth="1"/>
    <col min="2827" max="2827" width="8" style="304" customWidth="1"/>
    <col min="2828" max="3059" width="9" style="304"/>
    <col min="3060" max="3060" width="15.625" style="304" customWidth="1"/>
    <col min="3061" max="3061" width="5.75" style="304" customWidth="1"/>
    <col min="3062" max="3064" width="5.25" style="304" customWidth="1"/>
    <col min="3065" max="3066" width="5.375" style="304" customWidth="1"/>
    <col min="3067" max="3067" width="5.125" style="304" customWidth="1"/>
    <col min="3068" max="3071" width="4.625" style="304" customWidth="1"/>
    <col min="3072" max="3072" width="3.625" style="304" customWidth="1"/>
    <col min="3073" max="3073" width="9" style="304"/>
    <col min="3074" max="3075" width="5.625" style="304" customWidth="1"/>
    <col min="3076" max="3076" width="10.5" style="304" customWidth="1"/>
    <col min="3077" max="3078" width="10.25" style="304" customWidth="1"/>
    <col min="3079" max="3079" width="10.625" style="304" customWidth="1"/>
    <col min="3080" max="3080" width="12.875" style="304" customWidth="1"/>
    <col min="3081" max="3081" width="10.25" style="304" customWidth="1"/>
    <col min="3082" max="3082" width="10.75" style="304" customWidth="1"/>
    <col min="3083" max="3083" width="8" style="304" customWidth="1"/>
    <col min="3084" max="3315" width="9" style="304"/>
    <col min="3316" max="3316" width="15.625" style="304" customWidth="1"/>
    <col min="3317" max="3317" width="5.75" style="304" customWidth="1"/>
    <col min="3318" max="3320" width="5.25" style="304" customWidth="1"/>
    <col min="3321" max="3322" width="5.375" style="304" customWidth="1"/>
    <col min="3323" max="3323" width="5.125" style="304" customWidth="1"/>
    <col min="3324" max="3327" width="4.625" style="304" customWidth="1"/>
    <col min="3328" max="3328" width="3.625" style="304" customWidth="1"/>
    <col min="3329" max="3329" width="9" style="304"/>
    <col min="3330" max="3331" width="5.625" style="304" customWidth="1"/>
    <col min="3332" max="3332" width="10.5" style="304" customWidth="1"/>
    <col min="3333" max="3334" width="10.25" style="304" customWidth="1"/>
    <col min="3335" max="3335" width="10.625" style="304" customWidth="1"/>
    <col min="3336" max="3336" width="12.875" style="304" customWidth="1"/>
    <col min="3337" max="3337" width="10.25" style="304" customWidth="1"/>
    <col min="3338" max="3338" width="10.75" style="304" customWidth="1"/>
    <col min="3339" max="3339" width="8" style="304" customWidth="1"/>
    <col min="3340" max="3571" width="9" style="304"/>
    <col min="3572" max="3572" width="15.625" style="304" customWidth="1"/>
    <col min="3573" max="3573" width="5.75" style="304" customWidth="1"/>
    <col min="3574" max="3576" width="5.25" style="304" customWidth="1"/>
    <col min="3577" max="3578" width="5.375" style="304" customWidth="1"/>
    <col min="3579" max="3579" width="5.125" style="304" customWidth="1"/>
    <col min="3580" max="3583" width="4.625" style="304" customWidth="1"/>
    <col min="3584" max="3584" width="3.625" style="304" customWidth="1"/>
    <col min="3585" max="3585" width="9" style="304"/>
    <col min="3586" max="3587" width="5.625" style="304" customWidth="1"/>
    <col min="3588" max="3588" width="10.5" style="304" customWidth="1"/>
    <col min="3589" max="3590" width="10.25" style="304" customWidth="1"/>
    <col min="3591" max="3591" width="10.625" style="304" customWidth="1"/>
    <col min="3592" max="3592" width="12.875" style="304" customWidth="1"/>
    <col min="3593" max="3593" width="10.25" style="304" customWidth="1"/>
    <col min="3594" max="3594" width="10.75" style="304" customWidth="1"/>
    <col min="3595" max="3595" width="8" style="304" customWidth="1"/>
    <col min="3596" max="3827" width="9" style="304"/>
    <col min="3828" max="3828" width="15.625" style="304" customWidth="1"/>
    <col min="3829" max="3829" width="5.75" style="304" customWidth="1"/>
    <col min="3830" max="3832" width="5.25" style="304" customWidth="1"/>
    <col min="3833" max="3834" width="5.375" style="304" customWidth="1"/>
    <col min="3835" max="3835" width="5.125" style="304" customWidth="1"/>
    <col min="3836" max="3839" width="4.625" style="304" customWidth="1"/>
    <col min="3840" max="3840" width="3.625" style="304" customWidth="1"/>
    <col min="3841" max="3841" width="9" style="304"/>
    <col min="3842" max="3843" width="5.625" style="304" customWidth="1"/>
    <col min="3844" max="3844" width="10.5" style="304" customWidth="1"/>
    <col min="3845" max="3846" width="10.25" style="304" customWidth="1"/>
    <col min="3847" max="3847" width="10.625" style="304" customWidth="1"/>
    <col min="3848" max="3848" width="12.875" style="304" customWidth="1"/>
    <col min="3849" max="3849" width="10.25" style="304" customWidth="1"/>
    <col min="3850" max="3850" width="10.75" style="304" customWidth="1"/>
    <col min="3851" max="3851" width="8" style="304" customWidth="1"/>
    <col min="3852" max="4083" width="9" style="304"/>
    <col min="4084" max="4084" width="15.625" style="304" customWidth="1"/>
    <col min="4085" max="4085" width="5.75" style="304" customWidth="1"/>
    <col min="4086" max="4088" width="5.25" style="304" customWidth="1"/>
    <col min="4089" max="4090" width="5.375" style="304" customWidth="1"/>
    <col min="4091" max="4091" width="5.125" style="304" customWidth="1"/>
    <col min="4092" max="4095" width="4.625" style="304" customWidth="1"/>
    <col min="4096" max="4096" width="3.625" style="304" customWidth="1"/>
    <col min="4097" max="4097" width="9" style="304"/>
    <col min="4098" max="4099" width="5.625" style="304" customWidth="1"/>
    <col min="4100" max="4100" width="10.5" style="304" customWidth="1"/>
    <col min="4101" max="4102" width="10.25" style="304" customWidth="1"/>
    <col min="4103" max="4103" width="10.625" style="304" customWidth="1"/>
    <col min="4104" max="4104" width="12.875" style="304" customWidth="1"/>
    <col min="4105" max="4105" width="10.25" style="304" customWidth="1"/>
    <col min="4106" max="4106" width="10.75" style="304" customWidth="1"/>
    <col min="4107" max="4107" width="8" style="304" customWidth="1"/>
    <col min="4108" max="4339" width="9" style="304"/>
    <col min="4340" max="4340" width="15.625" style="304" customWidth="1"/>
    <col min="4341" max="4341" width="5.75" style="304" customWidth="1"/>
    <col min="4342" max="4344" width="5.25" style="304" customWidth="1"/>
    <col min="4345" max="4346" width="5.375" style="304" customWidth="1"/>
    <col min="4347" max="4347" width="5.125" style="304" customWidth="1"/>
    <col min="4348" max="4351" width="4.625" style="304" customWidth="1"/>
    <col min="4352" max="4352" width="3.625" style="304" customWidth="1"/>
    <col min="4353" max="4353" width="9" style="304"/>
    <col min="4354" max="4355" width="5.625" style="304" customWidth="1"/>
    <col min="4356" max="4356" width="10.5" style="304" customWidth="1"/>
    <col min="4357" max="4358" width="10.25" style="304" customWidth="1"/>
    <col min="4359" max="4359" width="10.625" style="304" customWidth="1"/>
    <col min="4360" max="4360" width="12.875" style="304" customWidth="1"/>
    <col min="4361" max="4361" width="10.25" style="304" customWidth="1"/>
    <col min="4362" max="4362" width="10.75" style="304" customWidth="1"/>
    <col min="4363" max="4363" width="8" style="304" customWidth="1"/>
    <col min="4364" max="4595" width="9" style="304"/>
    <col min="4596" max="4596" width="15.625" style="304" customWidth="1"/>
    <col min="4597" max="4597" width="5.75" style="304" customWidth="1"/>
    <col min="4598" max="4600" width="5.25" style="304" customWidth="1"/>
    <col min="4601" max="4602" width="5.375" style="304" customWidth="1"/>
    <col min="4603" max="4603" width="5.125" style="304" customWidth="1"/>
    <col min="4604" max="4607" width="4.625" style="304" customWidth="1"/>
    <col min="4608" max="4608" width="3.625" style="304" customWidth="1"/>
    <col min="4609" max="4609" width="9" style="304"/>
    <col min="4610" max="4611" width="5.625" style="304" customWidth="1"/>
    <col min="4612" max="4612" width="10.5" style="304" customWidth="1"/>
    <col min="4613" max="4614" width="10.25" style="304" customWidth="1"/>
    <col min="4615" max="4615" width="10.625" style="304" customWidth="1"/>
    <col min="4616" max="4616" width="12.875" style="304" customWidth="1"/>
    <col min="4617" max="4617" width="10.25" style="304" customWidth="1"/>
    <col min="4618" max="4618" width="10.75" style="304" customWidth="1"/>
    <col min="4619" max="4619" width="8" style="304" customWidth="1"/>
    <col min="4620" max="4851" width="9" style="304"/>
    <col min="4852" max="4852" width="15.625" style="304" customWidth="1"/>
    <col min="4853" max="4853" width="5.75" style="304" customWidth="1"/>
    <col min="4854" max="4856" width="5.25" style="304" customWidth="1"/>
    <col min="4857" max="4858" width="5.375" style="304" customWidth="1"/>
    <col min="4859" max="4859" width="5.125" style="304" customWidth="1"/>
    <col min="4860" max="4863" width="4.625" style="304" customWidth="1"/>
    <col min="4864" max="4864" width="3.625" style="304" customWidth="1"/>
    <col min="4865" max="4865" width="9" style="304"/>
    <col min="4866" max="4867" width="5.625" style="304" customWidth="1"/>
    <col min="4868" max="4868" width="10.5" style="304" customWidth="1"/>
    <col min="4869" max="4870" width="10.25" style="304" customWidth="1"/>
    <col min="4871" max="4871" width="10.625" style="304" customWidth="1"/>
    <col min="4872" max="4872" width="12.875" style="304" customWidth="1"/>
    <col min="4873" max="4873" width="10.25" style="304" customWidth="1"/>
    <col min="4874" max="4874" width="10.75" style="304" customWidth="1"/>
    <col min="4875" max="4875" width="8" style="304" customWidth="1"/>
    <col min="4876" max="5107" width="9" style="304"/>
    <col min="5108" max="5108" width="15.625" style="304" customWidth="1"/>
    <col min="5109" max="5109" width="5.75" style="304" customWidth="1"/>
    <col min="5110" max="5112" width="5.25" style="304" customWidth="1"/>
    <col min="5113" max="5114" width="5.375" style="304" customWidth="1"/>
    <col min="5115" max="5115" width="5.125" style="304" customWidth="1"/>
    <col min="5116" max="5119" width="4.625" style="304" customWidth="1"/>
    <col min="5120" max="5120" width="3.625" style="304" customWidth="1"/>
    <col min="5121" max="5121" width="9" style="304"/>
    <col min="5122" max="5123" width="5.625" style="304" customWidth="1"/>
    <col min="5124" max="5124" width="10.5" style="304" customWidth="1"/>
    <col min="5125" max="5126" width="10.25" style="304" customWidth="1"/>
    <col min="5127" max="5127" width="10.625" style="304" customWidth="1"/>
    <col min="5128" max="5128" width="12.875" style="304" customWidth="1"/>
    <col min="5129" max="5129" width="10.25" style="304" customWidth="1"/>
    <col min="5130" max="5130" width="10.75" style="304" customWidth="1"/>
    <col min="5131" max="5131" width="8" style="304" customWidth="1"/>
    <col min="5132" max="5363" width="9" style="304"/>
    <col min="5364" max="5364" width="15.625" style="304" customWidth="1"/>
    <col min="5365" max="5365" width="5.75" style="304" customWidth="1"/>
    <col min="5366" max="5368" width="5.25" style="304" customWidth="1"/>
    <col min="5369" max="5370" width="5.375" style="304" customWidth="1"/>
    <col min="5371" max="5371" width="5.125" style="304" customWidth="1"/>
    <col min="5372" max="5375" width="4.625" style="304" customWidth="1"/>
    <col min="5376" max="5376" width="3.625" style="304" customWidth="1"/>
    <col min="5377" max="5377" width="9" style="304"/>
    <col min="5378" max="5379" width="5.625" style="304" customWidth="1"/>
    <col min="5380" max="5380" width="10.5" style="304" customWidth="1"/>
    <col min="5381" max="5382" width="10.25" style="304" customWidth="1"/>
    <col min="5383" max="5383" width="10.625" style="304" customWidth="1"/>
    <col min="5384" max="5384" width="12.875" style="304" customWidth="1"/>
    <col min="5385" max="5385" width="10.25" style="304" customWidth="1"/>
    <col min="5386" max="5386" width="10.75" style="304" customWidth="1"/>
    <col min="5387" max="5387" width="8" style="304" customWidth="1"/>
    <col min="5388" max="5619" width="9" style="304"/>
    <col min="5620" max="5620" width="15.625" style="304" customWidth="1"/>
    <col min="5621" max="5621" width="5.75" style="304" customWidth="1"/>
    <col min="5622" max="5624" width="5.25" style="304" customWidth="1"/>
    <col min="5625" max="5626" width="5.375" style="304" customWidth="1"/>
    <col min="5627" max="5627" width="5.125" style="304" customWidth="1"/>
    <col min="5628" max="5631" width="4.625" style="304" customWidth="1"/>
    <col min="5632" max="5632" width="3.625" style="304" customWidth="1"/>
    <col min="5633" max="5633" width="9" style="304"/>
    <col min="5634" max="5635" width="5.625" style="304" customWidth="1"/>
    <col min="5636" max="5636" width="10.5" style="304" customWidth="1"/>
    <col min="5637" max="5638" width="10.25" style="304" customWidth="1"/>
    <col min="5639" max="5639" width="10.625" style="304" customWidth="1"/>
    <col min="5640" max="5640" width="12.875" style="304" customWidth="1"/>
    <col min="5641" max="5641" width="10.25" style="304" customWidth="1"/>
    <col min="5642" max="5642" width="10.75" style="304" customWidth="1"/>
    <col min="5643" max="5643" width="8" style="304" customWidth="1"/>
    <col min="5644" max="5875" width="9" style="304"/>
    <col min="5876" max="5876" width="15.625" style="304" customWidth="1"/>
    <col min="5877" max="5877" width="5.75" style="304" customWidth="1"/>
    <col min="5878" max="5880" width="5.25" style="304" customWidth="1"/>
    <col min="5881" max="5882" width="5.375" style="304" customWidth="1"/>
    <col min="5883" max="5883" width="5.125" style="304" customWidth="1"/>
    <col min="5884" max="5887" width="4.625" style="304" customWidth="1"/>
    <col min="5888" max="5888" width="3.625" style="304" customWidth="1"/>
    <col min="5889" max="5889" width="9" style="304"/>
    <col min="5890" max="5891" width="5.625" style="304" customWidth="1"/>
    <col min="5892" max="5892" width="10.5" style="304" customWidth="1"/>
    <col min="5893" max="5894" width="10.25" style="304" customWidth="1"/>
    <col min="5895" max="5895" width="10.625" style="304" customWidth="1"/>
    <col min="5896" max="5896" width="12.875" style="304" customWidth="1"/>
    <col min="5897" max="5897" width="10.25" style="304" customWidth="1"/>
    <col min="5898" max="5898" width="10.75" style="304" customWidth="1"/>
    <col min="5899" max="5899" width="8" style="304" customWidth="1"/>
    <col min="5900" max="6131" width="9" style="304"/>
    <col min="6132" max="6132" width="15.625" style="304" customWidth="1"/>
    <col min="6133" max="6133" width="5.75" style="304" customWidth="1"/>
    <col min="6134" max="6136" width="5.25" style="304" customWidth="1"/>
    <col min="6137" max="6138" width="5.375" style="304" customWidth="1"/>
    <col min="6139" max="6139" width="5.125" style="304" customWidth="1"/>
    <col min="6140" max="6143" width="4.625" style="304" customWidth="1"/>
    <col min="6144" max="6144" width="3.625" style="304" customWidth="1"/>
    <col min="6145" max="6145" width="9" style="304"/>
    <col min="6146" max="6147" width="5.625" style="304" customWidth="1"/>
    <col min="6148" max="6148" width="10.5" style="304" customWidth="1"/>
    <col min="6149" max="6150" width="10.25" style="304" customWidth="1"/>
    <col min="6151" max="6151" width="10.625" style="304" customWidth="1"/>
    <col min="6152" max="6152" width="12.875" style="304" customWidth="1"/>
    <col min="6153" max="6153" width="10.25" style="304" customWidth="1"/>
    <col min="6154" max="6154" width="10.75" style="304" customWidth="1"/>
    <col min="6155" max="6155" width="8" style="304" customWidth="1"/>
    <col min="6156" max="6387" width="9" style="304"/>
    <col min="6388" max="6388" width="15.625" style="304" customWidth="1"/>
    <col min="6389" max="6389" width="5.75" style="304" customWidth="1"/>
    <col min="6390" max="6392" width="5.25" style="304" customWidth="1"/>
    <col min="6393" max="6394" width="5.375" style="304" customWidth="1"/>
    <col min="6395" max="6395" width="5.125" style="304" customWidth="1"/>
    <col min="6396" max="6399" width="4.625" style="304" customWidth="1"/>
    <col min="6400" max="6400" width="3.625" style="304" customWidth="1"/>
    <col min="6401" max="6401" width="9" style="304"/>
    <col min="6402" max="6403" width="5.625" style="304" customWidth="1"/>
    <col min="6404" max="6404" width="10.5" style="304" customWidth="1"/>
    <col min="6405" max="6406" width="10.25" style="304" customWidth="1"/>
    <col min="6407" max="6407" width="10.625" style="304" customWidth="1"/>
    <col min="6408" max="6408" width="12.875" style="304" customWidth="1"/>
    <col min="6409" max="6409" width="10.25" style="304" customWidth="1"/>
    <col min="6410" max="6410" width="10.75" style="304" customWidth="1"/>
    <col min="6411" max="6411" width="8" style="304" customWidth="1"/>
    <col min="6412" max="6643" width="9" style="304"/>
    <col min="6644" max="6644" width="15.625" style="304" customWidth="1"/>
    <col min="6645" max="6645" width="5.75" style="304" customWidth="1"/>
    <col min="6646" max="6648" width="5.25" style="304" customWidth="1"/>
    <col min="6649" max="6650" width="5.375" style="304" customWidth="1"/>
    <col min="6651" max="6651" width="5.125" style="304" customWidth="1"/>
    <col min="6652" max="6655" width="4.625" style="304" customWidth="1"/>
    <col min="6656" max="6656" width="3.625" style="304" customWidth="1"/>
    <col min="6657" max="6657" width="9" style="304"/>
    <col min="6658" max="6659" width="5.625" style="304" customWidth="1"/>
    <col min="6660" max="6660" width="10.5" style="304" customWidth="1"/>
    <col min="6661" max="6662" width="10.25" style="304" customWidth="1"/>
    <col min="6663" max="6663" width="10.625" style="304" customWidth="1"/>
    <col min="6664" max="6664" width="12.875" style="304" customWidth="1"/>
    <col min="6665" max="6665" width="10.25" style="304" customWidth="1"/>
    <col min="6666" max="6666" width="10.75" style="304" customWidth="1"/>
    <col min="6667" max="6667" width="8" style="304" customWidth="1"/>
    <col min="6668" max="6899" width="9" style="304"/>
    <col min="6900" max="6900" width="15.625" style="304" customWidth="1"/>
    <col min="6901" max="6901" width="5.75" style="304" customWidth="1"/>
    <col min="6902" max="6904" width="5.25" style="304" customWidth="1"/>
    <col min="6905" max="6906" width="5.375" style="304" customWidth="1"/>
    <col min="6907" max="6907" width="5.125" style="304" customWidth="1"/>
    <col min="6908" max="6911" width="4.625" style="304" customWidth="1"/>
    <col min="6912" max="6912" width="3.625" style="304" customWidth="1"/>
    <col min="6913" max="6913" width="9" style="304"/>
    <col min="6914" max="6915" width="5.625" style="304" customWidth="1"/>
    <col min="6916" max="6916" width="10.5" style="304" customWidth="1"/>
    <col min="6917" max="6918" width="10.25" style="304" customWidth="1"/>
    <col min="6919" max="6919" width="10.625" style="304" customWidth="1"/>
    <col min="6920" max="6920" width="12.875" style="304" customWidth="1"/>
    <col min="6921" max="6921" width="10.25" style="304" customWidth="1"/>
    <col min="6922" max="6922" width="10.75" style="304" customWidth="1"/>
    <col min="6923" max="6923" width="8" style="304" customWidth="1"/>
    <col min="6924" max="7155" width="9" style="304"/>
    <col min="7156" max="7156" width="15.625" style="304" customWidth="1"/>
    <col min="7157" max="7157" width="5.75" style="304" customWidth="1"/>
    <col min="7158" max="7160" width="5.25" style="304" customWidth="1"/>
    <col min="7161" max="7162" width="5.375" style="304" customWidth="1"/>
    <col min="7163" max="7163" width="5.125" style="304" customWidth="1"/>
    <col min="7164" max="7167" width="4.625" style="304" customWidth="1"/>
    <col min="7168" max="7168" width="3.625" style="304" customWidth="1"/>
    <col min="7169" max="7169" width="9" style="304"/>
    <col min="7170" max="7171" width="5.625" style="304" customWidth="1"/>
    <col min="7172" max="7172" width="10.5" style="304" customWidth="1"/>
    <col min="7173" max="7174" width="10.25" style="304" customWidth="1"/>
    <col min="7175" max="7175" width="10.625" style="304" customWidth="1"/>
    <col min="7176" max="7176" width="12.875" style="304" customWidth="1"/>
    <col min="7177" max="7177" width="10.25" style="304" customWidth="1"/>
    <col min="7178" max="7178" width="10.75" style="304" customWidth="1"/>
    <col min="7179" max="7179" width="8" style="304" customWidth="1"/>
    <col min="7180" max="7411" width="9" style="304"/>
    <col min="7412" max="7412" width="15.625" style="304" customWidth="1"/>
    <col min="7413" max="7413" width="5.75" style="304" customWidth="1"/>
    <col min="7414" max="7416" width="5.25" style="304" customWidth="1"/>
    <col min="7417" max="7418" width="5.375" style="304" customWidth="1"/>
    <col min="7419" max="7419" width="5.125" style="304" customWidth="1"/>
    <col min="7420" max="7423" width="4.625" style="304" customWidth="1"/>
    <col min="7424" max="7424" width="3.625" style="304" customWidth="1"/>
    <col min="7425" max="7425" width="9" style="304"/>
    <col min="7426" max="7427" width="5.625" style="304" customWidth="1"/>
    <col min="7428" max="7428" width="10.5" style="304" customWidth="1"/>
    <col min="7429" max="7430" width="10.25" style="304" customWidth="1"/>
    <col min="7431" max="7431" width="10.625" style="304" customWidth="1"/>
    <col min="7432" max="7432" width="12.875" style="304" customWidth="1"/>
    <col min="7433" max="7433" width="10.25" style="304" customWidth="1"/>
    <col min="7434" max="7434" width="10.75" style="304" customWidth="1"/>
    <col min="7435" max="7435" width="8" style="304" customWidth="1"/>
    <col min="7436" max="7667" width="9" style="304"/>
    <col min="7668" max="7668" width="15.625" style="304" customWidth="1"/>
    <col min="7669" max="7669" width="5.75" style="304" customWidth="1"/>
    <col min="7670" max="7672" width="5.25" style="304" customWidth="1"/>
    <col min="7673" max="7674" width="5.375" style="304" customWidth="1"/>
    <col min="7675" max="7675" width="5.125" style="304" customWidth="1"/>
    <col min="7676" max="7679" width="4.625" style="304" customWidth="1"/>
    <col min="7680" max="7680" width="3.625" style="304" customWidth="1"/>
    <col min="7681" max="7681" width="9" style="304"/>
    <col min="7682" max="7683" width="5.625" style="304" customWidth="1"/>
    <col min="7684" max="7684" width="10.5" style="304" customWidth="1"/>
    <col min="7685" max="7686" width="10.25" style="304" customWidth="1"/>
    <col min="7687" max="7687" width="10.625" style="304" customWidth="1"/>
    <col min="7688" max="7688" width="12.875" style="304" customWidth="1"/>
    <col min="7689" max="7689" width="10.25" style="304" customWidth="1"/>
    <col min="7690" max="7690" width="10.75" style="304" customWidth="1"/>
    <col min="7691" max="7691" width="8" style="304" customWidth="1"/>
    <col min="7692" max="7923" width="9" style="304"/>
    <col min="7924" max="7924" width="15.625" style="304" customWidth="1"/>
    <col min="7925" max="7925" width="5.75" style="304" customWidth="1"/>
    <col min="7926" max="7928" width="5.25" style="304" customWidth="1"/>
    <col min="7929" max="7930" width="5.375" style="304" customWidth="1"/>
    <col min="7931" max="7931" width="5.125" style="304" customWidth="1"/>
    <col min="7932" max="7935" width="4.625" style="304" customWidth="1"/>
    <col min="7936" max="7936" width="3.625" style="304" customWidth="1"/>
    <col min="7937" max="7937" width="9" style="304"/>
    <col min="7938" max="7939" width="5.625" style="304" customWidth="1"/>
    <col min="7940" max="7940" width="10.5" style="304" customWidth="1"/>
    <col min="7941" max="7942" width="10.25" style="304" customWidth="1"/>
    <col min="7943" max="7943" width="10.625" style="304" customWidth="1"/>
    <col min="7944" max="7944" width="12.875" style="304" customWidth="1"/>
    <col min="7945" max="7945" width="10.25" style="304" customWidth="1"/>
    <col min="7946" max="7946" width="10.75" style="304" customWidth="1"/>
    <col min="7947" max="7947" width="8" style="304" customWidth="1"/>
    <col min="7948" max="8179" width="9" style="304"/>
    <col min="8180" max="8180" width="15.625" style="304" customWidth="1"/>
    <col min="8181" max="8181" width="5.75" style="304" customWidth="1"/>
    <col min="8182" max="8184" width="5.25" style="304" customWidth="1"/>
    <col min="8185" max="8186" width="5.375" style="304" customWidth="1"/>
    <col min="8187" max="8187" width="5.125" style="304" customWidth="1"/>
    <col min="8188" max="8191" width="4.625" style="304" customWidth="1"/>
    <col min="8192" max="8192" width="3.625" style="304" customWidth="1"/>
    <col min="8193" max="8193" width="9" style="304"/>
    <col min="8194" max="8195" width="5.625" style="304" customWidth="1"/>
    <col min="8196" max="8196" width="10.5" style="304" customWidth="1"/>
    <col min="8197" max="8198" width="10.25" style="304" customWidth="1"/>
    <col min="8199" max="8199" width="10.625" style="304" customWidth="1"/>
    <col min="8200" max="8200" width="12.875" style="304" customWidth="1"/>
    <col min="8201" max="8201" width="10.25" style="304" customWidth="1"/>
    <col min="8202" max="8202" width="10.75" style="304" customWidth="1"/>
    <col min="8203" max="8203" width="8" style="304" customWidth="1"/>
    <col min="8204" max="8435" width="9" style="304"/>
    <col min="8436" max="8436" width="15.625" style="304" customWidth="1"/>
    <col min="8437" max="8437" width="5.75" style="304" customWidth="1"/>
    <col min="8438" max="8440" width="5.25" style="304" customWidth="1"/>
    <col min="8441" max="8442" width="5.375" style="304" customWidth="1"/>
    <col min="8443" max="8443" width="5.125" style="304" customWidth="1"/>
    <col min="8444" max="8447" width="4.625" style="304" customWidth="1"/>
    <col min="8448" max="8448" width="3.625" style="304" customWidth="1"/>
    <col min="8449" max="8449" width="9" style="304"/>
    <col min="8450" max="8451" width="5.625" style="304" customWidth="1"/>
    <col min="8452" max="8452" width="10.5" style="304" customWidth="1"/>
    <col min="8453" max="8454" width="10.25" style="304" customWidth="1"/>
    <col min="8455" max="8455" width="10.625" style="304" customWidth="1"/>
    <col min="8456" max="8456" width="12.875" style="304" customWidth="1"/>
    <col min="8457" max="8457" width="10.25" style="304" customWidth="1"/>
    <col min="8458" max="8458" width="10.75" style="304" customWidth="1"/>
    <col min="8459" max="8459" width="8" style="304" customWidth="1"/>
    <col min="8460" max="8691" width="9" style="304"/>
    <col min="8692" max="8692" width="15.625" style="304" customWidth="1"/>
    <col min="8693" max="8693" width="5.75" style="304" customWidth="1"/>
    <col min="8694" max="8696" width="5.25" style="304" customWidth="1"/>
    <col min="8697" max="8698" width="5.375" style="304" customWidth="1"/>
    <col min="8699" max="8699" width="5.125" style="304" customWidth="1"/>
    <col min="8700" max="8703" width="4.625" style="304" customWidth="1"/>
    <col min="8704" max="8704" width="3.625" style="304" customWidth="1"/>
    <col min="8705" max="8705" width="9" style="304"/>
    <col min="8706" max="8707" width="5.625" style="304" customWidth="1"/>
    <col min="8708" max="8708" width="10.5" style="304" customWidth="1"/>
    <col min="8709" max="8710" width="10.25" style="304" customWidth="1"/>
    <col min="8711" max="8711" width="10.625" style="304" customWidth="1"/>
    <col min="8712" max="8712" width="12.875" style="304" customWidth="1"/>
    <col min="8713" max="8713" width="10.25" style="304" customWidth="1"/>
    <col min="8714" max="8714" width="10.75" style="304" customWidth="1"/>
    <col min="8715" max="8715" width="8" style="304" customWidth="1"/>
    <col min="8716" max="8947" width="9" style="304"/>
    <col min="8948" max="8948" width="15.625" style="304" customWidth="1"/>
    <col min="8949" max="8949" width="5.75" style="304" customWidth="1"/>
    <col min="8950" max="8952" width="5.25" style="304" customWidth="1"/>
    <col min="8953" max="8954" width="5.375" style="304" customWidth="1"/>
    <col min="8955" max="8955" width="5.125" style="304" customWidth="1"/>
    <col min="8956" max="8959" width="4.625" style="304" customWidth="1"/>
    <col min="8960" max="8960" width="3.625" style="304" customWidth="1"/>
    <col min="8961" max="8961" width="9" style="304"/>
    <col min="8962" max="8963" width="5.625" style="304" customWidth="1"/>
    <col min="8964" max="8964" width="10.5" style="304" customWidth="1"/>
    <col min="8965" max="8966" width="10.25" style="304" customWidth="1"/>
    <col min="8967" max="8967" width="10.625" style="304" customWidth="1"/>
    <col min="8968" max="8968" width="12.875" style="304" customWidth="1"/>
    <col min="8969" max="8969" width="10.25" style="304" customWidth="1"/>
    <col min="8970" max="8970" width="10.75" style="304" customWidth="1"/>
    <col min="8971" max="8971" width="8" style="304" customWidth="1"/>
    <col min="8972" max="9203" width="9" style="304"/>
    <col min="9204" max="9204" width="15.625" style="304" customWidth="1"/>
    <col min="9205" max="9205" width="5.75" style="304" customWidth="1"/>
    <col min="9206" max="9208" width="5.25" style="304" customWidth="1"/>
    <col min="9209" max="9210" width="5.375" style="304" customWidth="1"/>
    <col min="9211" max="9211" width="5.125" style="304" customWidth="1"/>
    <col min="9212" max="9215" width="4.625" style="304" customWidth="1"/>
    <col min="9216" max="9216" width="3.625" style="304" customWidth="1"/>
    <col min="9217" max="9217" width="9" style="304"/>
    <col min="9218" max="9219" width="5.625" style="304" customWidth="1"/>
    <col min="9220" max="9220" width="10.5" style="304" customWidth="1"/>
    <col min="9221" max="9222" width="10.25" style="304" customWidth="1"/>
    <col min="9223" max="9223" width="10.625" style="304" customWidth="1"/>
    <col min="9224" max="9224" width="12.875" style="304" customWidth="1"/>
    <col min="9225" max="9225" width="10.25" style="304" customWidth="1"/>
    <col min="9226" max="9226" width="10.75" style="304" customWidth="1"/>
    <col min="9227" max="9227" width="8" style="304" customWidth="1"/>
    <col min="9228" max="9459" width="9" style="304"/>
    <col min="9460" max="9460" width="15.625" style="304" customWidth="1"/>
    <col min="9461" max="9461" width="5.75" style="304" customWidth="1"/>
    <col min="9462" max="9464" width="5.25" style="304" customWidth="1"/>
    <col min="9465" max="9466" width="5.375" style="304" customWidth="1"/>
    <col min="9467" max="9467" width="5.125" style="304" customWidth="1"/>
    <col min="9468" max="9471" width="4.625" style="304" customWidth="1"/>
    <col min="9472" max="9472" width="3.625" style="304" customWidth="1"/>
    <col min="9473" max="9473" width="9" style="304"/>
    <col min="9474" max="9475" width="5.625" style="304" customWidth="1"/>
    <col min="9476" max="9476" width="10.5" style="304" customWidth="1"/>
    <col min="9477" max="9478" width="10.25" style="304" customWidth="1"/>
    <col min="9479" max="9479" width="10.625" style="304" customWidth="1"/>
    <col min="9480" max="9480" width="12.875" style="304" customWidth="1"/>
    <col min="9481" max="9481" width="10.25" style="304" customWidth="1"/>
    <col min="9482" max="9482" width="10.75" style="304" customWidth="1"/>
    <col min="9483" max="9483" width="8" style="304" customWidth="1"/>
    <col min="9484" max="9715" width="9" style="304"/>
    <col min="9716" max="9716" width="15.625" style="304" customWidth="1"/>
    <col min="9717" max="9717" width="5.75" style="304" customWidth="1"/>
    <col min="9718" max="9720" width="5.25" style="304" customWidth="1"/>
    <col min="9721" max="9722" width="5.375" style="304" customWidth="1"/>
    <col min="9723" max="9723" width="5.125" style="304" customWidth="1"/>
    <col min="9724" max="9727" width="4.625" style="304" customWidth="1"/>
    <col min="9728" max="9728" width="3.625" style="304" customWidth="1"/>
    <col min="9729" max="9729" width="9" style="304"/>
    <col min="9730" max="9731" width="5.625" style="304" customWidth="1"/>
    <col min="9732" max="9732" width="10.5" style="304" customWidth="1"/>
    <col min="9733" max="9734" width="10.25" style="304" customWidth="1"/>
    <col min="9735" max="9735" width="10.625" style="304" customWidth="1"/>
    <col min="9736" max="9736" width="12.875" style="304" customWidth="1"/>
    <col min="9737" max="9737" width="10.25" style="304" customWidth="1"/>
    <col min="9738" max="9738" width="10.75" style="304" customWidth="1"/>
    <col min="9739" max="9739" width="8" style="304" customWidth="1"/>
    <col min="9740" max="9971" width="9" style="304"/>
    <col min="9972" max="9972" width="15.625" style="304" customWidth="1"/>
    <col min="9973" max="9973" width="5.75" style="304" customWidth="1"/>
    <col min="9974" max="9976" width="5.25" style="304" customWidth="1"/>
    <col min="9977" max="9978" width="5.375" style="304" customWidth="1"/>
    <col min="9979" max="9979" width="5.125" style="304" customWidth="1"/>
    <col min="9980" max="9983" width="4.625" style="304" customWidth="1"/>
    <col min="9984" max="9984" width="3.625" style="304" customWidth="1"/>
    <col min="9985" max="9985" width="9" style="304"/>
    <col min="9986" max="9987" width="5.625" style="304" customWidth="1"/>
    <col min="9988" max="9988" width="10.5" style="304" customWidth="1"/>
    <col min="9989" max="9990" width="10.25" style="304" customWidth="1"/>
    <col min="9991" max="9991" width="10.625" style="304" customWidth="1"/>
    <col min="9992" max="9992" width="12.875" style="304" customWidth="1"/>
    <col min="9993" max="9993" width="10.25" style="304" customWidth="1"/>
    <col min="9994" max="9994" width="10.75" style="304" customWidth="1"/>
    <col min="9995" max="9995" width="8" style="304" customWidth="1"/>
    <col min="9996" max="10227" width="9" style="304"/>
    <col min="10228" max="10228" width="15.625" style="304" customWidth="1"/>
    <col min="10229" max="10229" width="5.75" style="304" customWidth="1"/>
    <col min="10230" max="10232" width="5.25" style="304" customWidth="1"/>
    <col min="10233" max="10234" width="5.375" style="304" customWidth="1"/>
    <col min="10235" max="10235" width="5.125" style="304" customWidth="1"/>
    <col min="10236" max="10239" width="4.625" style="304" customWidth="1"/>
    <col min="10240" max="10240" width="3.625" style="304" customWidth="1"/>
    <col min="10241" max="10241" width="9" style="304"/>
    <col min="10242" max="10243" width="5.625" style="304" customWidth="1"/>
    <col min="10244" max="10244" width="10.5" style="304" customWidth="1"/>
    <col min="10245" max="10246" width="10.25" style="304" customWidth="1"/>
    <col min="10247" max="10247" width="10.625" style="304" customWidth="1"/>
    <col min="10248" max="10248" width="12.875" style="304" customWidth="1"/>
    <col min="10249" max="10249" width="10.25" style="304" customWidth="1"/>
    <col min="10250" max="10250" width="10.75" style="304" customWidth="1"/>
    <col min="10251" max="10251" width="8" style="304" customWidth="1"/>
    <col min="10252" max="10483" width="9" style="304"/>
    <col min="10484" max="10484" width="15.625" style="304" customWidth="1"/>
    <col min="10485" max="10485" width="5.75" style="304" customWidth="1"/>
    <col min="10486" max="10488" width="5.25" style="304" customWidth="1"/>
    <col min="10489" max="10490" width="5.375" style="304" customWidth="1"/>
    <col min="10491" max="10491" width="5.125" style="304" customWidth="1"/>
    <col min="10492" max="10495" width="4.625" style="304" customWidth="1"/>
    <col min="10496" max="10496" width="3.625" style="304" customWidth="1"/>
    <col min="10497" max="10497" width="9" style="304"/>
    <col min="10498" max="10499" width="5.625" style="304" customWidth="1"/>
    <col min="10500" max="10500" width="10.5" style="304" customWidth="1"/>
    <col min="10501" max="10502" width="10.25" style="304" customWidth="1"/>
    <col min="10503" max="10503" width="10.625" style="304" customWidth="1"/>
    <col min="10504" max="10504" width="12.875" style="304" customWidth="1"/>
    <col min="10505" max="10505" width="10.25" style="304" customWidth="1"/>
    <col min="10506" max="10506" width="10.75" style="304" customWidth="1"/>
    <col min="10507" max="10507" width="8" style="304" customWidth="1"/>
    <col min="10508" max="10739" width="9" style="304"/>
    <col min="10740" max="10740" width="15.625" style="304" customWidth="1"/>
    <col min="10741" max="10741" width="5.75" style="304" customWidth="1"/>
    <col min="10742" max="10744" width="5.25" style="304" customWidth="1"/>
    <col min="10745" max="10746" width="5.375" style="304" customWidth="1"/>
    <col min="10747" max="10747" width="5.125" style="304" customWidth="1"/>
    <col min="10748" max="10751" width="4.625" style="304" customWidth="1"/>
    <col min="10752" max="10752" width="3.625" style="304" customWidth="1"/>
    <col min="10753" max="10753" width="9" style="304"/>
    <col min="10754" max="10755" width="5.625" style="304" customWidth="1"/>
    <col min="10756" max="10756" width="10.5" style="304" customWidth="1"/>
    <col min="10757" max="10758" width="10.25" style="304" customWidth="1"/>
    <col min="10759" max="10759" width="10.625" style="304" customWidth="1"/>
    <col min="10760" max="10760" width="12.875" style="304" customWidth="1"/>
    <col min="10761" max="10761" width="10.25" style="304" customWidth="1"/>
    <col min="10762" max="10762" width="10.75" style="304" customWidth="1"/>
    <col min="10763" max="10763" width="8" style="304" customWidth="1"/>
    <col min="10764" max="10995" width="9" style="304"/>
    <col min="10996" max="10996" width="15.625" style="304" customWidth="1"/>
    <col min="10997" max="10997" width="5.75" style="304" customWidth="1"/>
    <col min="10998" max="11000" width="5.25" style="304" customWidth="1"/>
    <col min="11001" max="11002" width="5.375" style="304" customWidth="1"/>
    <col min="11003" max="11003" width="5.125" style="304" customWidth="1"/>
    <col min="11004" max="11007" width="4.625" style="304" customWidth="1"/>
    <col min="11008" max="11008" width="3.625" style="304" customWidth="1"/>
    <col min="11009" max="11009" width="9" style="304"/>
    <col min="11010" max="11011" width="5.625" style="304" customWidth="1"/>
    <col min="11012" max="11012" width="10.5" style="304" customWidth="1"/>
    <col min="11013" max="11014" width="10.25" style="304" customWidth="1"/>
    <col min="11015" max="11015" width="10.625" style="304" customWidth="1"/>
    <col min="11016" max="11016" width="12.875" style="304" customWidth="1"/>
    <col min="11017" max="11017" width="10.25" style="304" customWidth="1"/>
    <col min="11018" max="11018" width="10.75" style="304" customWidth="1"/>
    <col min="11019" max="11019" width="8" style="304" customWidth="1"/>
    <col min="11020" max="11251" width="9" style="304"/>
    <col min="11252" max="11252" width="15.625" style="304" customWidth="1"/>
    <col min="11253" max="11253" width="5.75" style="304" customWidth="1"/>
    <col min="11254" max="11256" width="5.25" style="304" customWidth="1"/>
    <col min="11257" max="11258" width="5.375" style="304" customWidth="1"/>
    <col min="11259" max="11259" width="5.125" style="304" customWidth="1"/>
    <col min="11260" max="11263" width="4.625" style="304" customWidth="1"/>
    <col min="11264" max="11264" width="3.625" style="304" customWidth="1"/>
    <col min="11265" max="11265" width="9" style="304"/>
    <col min="11266" max="11267" width="5.625" style="304" customWidth="1"/>
    <col min="11268" max="11268" width="10.5" style="304" customWidth="1"/>
    <col min="11269" max="11270" width="10.25" style="304" customWidth="1"/>
    <col min="11271" max="11271" width="10.625" style="304" customWidth="1"/>
    <col min="11272" max="11272" width="12.875" style="304" customWidth="1"/>
    <col min="11273" max="11273" width="10.25" style="304" customWidth="1"/>
    <col min="11274" max="11274" width="10.75" style="304" customWidth="1"/>
    <col min="11275" max="11275" width="8" style="304" customWidth="1"/>
    <col min="11276" max="11507" width="9" style="304"/>
    <col min="11508" max="11508" width="15.625" style="304" customWidth="1"/>
    <col min="11509" max="11509" width="5.75" style="304" customWidth="1"/>
    <col min="11510" max="11512" width="5.25" style="304" customWidth="1"/>
    <col min="11513" max="11514" width="5.375" style="304" customWidth="1"/>
    <col min="11515" max="11515" width="5.125" style="304" customWidth="1"/>
    <col min="11516" max="11519" width="4.625" style="304" customWidth="1"/>
    <col min="11520" max="11520" width="3.625" style="304" customWidth="1"/>
    <col min="11521" max="11521" width="9" style="304"/>
    <col min="11522" max="11523" width="5.625" style="304" customWidth="1"/>
    <col min="11524" max="11524" width="10.5" style="304" customWidth="1"/>
    <col min="11525" max="11526" width="10.25" style="304" customWidth="1"/>
    <col min="11527" max="11527" width="10.625" style="304" customWidth="1"/>
    <col min="11528" max="11528" width="12.875" style="304" customWidth="1"/>
    <col min="11529" max="11529" width="10.25" style="304" customWidth="1"/>
    <col min="11530" max="11530" width="10.75" style="304" customWidth="1"/>
    <col min="11531" max="11531" width="8" style="304" customWidth="1"/>
    <col min="11532" max="11763" width="9" style="304"/>
    <col min="11764" max="11764" width="15.625" style="304" customWidth="1"/>
    <col min="11765" max="11765" width="5.75" style="304" customWidth="1"/>
    <col min="11766" max="11768" width="5.25" style="304" customWidth="1"/>
    <col min="11769" max="11770" width="5.375" style="304" customWidth="1"/>
    <col min="11771" max="11771" width="5.125" style="304" customWidth="1"/>
    <col min="11772" max="11775" width="4.625" style="304" customWidth="1"/>
    <col min="11776" max="11776" width="3.625" style="304" customWidth="1"/>
    <col min="11777" max="11777" width="9" style="304"/>
    <col min="11778" max="11779" width="5.625" style="304" customWidth="1"/>
    <col min="11780" max="11780" width="10.5" style="304" customWidth="1"/>
    <col min="11781" max="11782" width="10.25" style="304" customWidth="1"/>
    <col min="11783" max="11783" width="10.625" style="304" customWidth="1"/>
    <col min="11784" max="11784" width="12.875" style="304" customWidth="1"/>
    <col min="11785" max="11785" width="10.25" style="304" customWidth="1"/>
    <col min="11786" max="11786" width="10.75" style="304" customWidth="1"/>
    <col min="11787" max="11787" width="8" style="304" customWidth="1"/>
    <col min="11788" max="12019" width="9" style="304"/>
    <col min="12020" max="12020" width="15.625" style="304" customWidth="1"/>
    <col min="12021" max="12021" width="5.75" style="304" customWidth="1"/>
    <col min="12022" max="12024" width="5.25" style="304" customWidth="1"/>
    <col min="12025" max="12026" width="5.375" style="304" customWidth="1"/>
    <col min="12027" max="12027" width="5.125" style="304" customWidth="1"/>
    <col min="12028" max="12031" width="4.625" style="304" customWidth="1"/>
    <col min="12032" max="12032" width="3.625" style="304" customWidth="1"/>
    <col min="12033" max="12033" width="9" style="304"/>
    <col min="12034" max="12035" width="5.625" style="304" customWidth="1"/>
    <col min="12036" max="12036" width="10.5" style="304" customWidth="1"/>
    <col min="12037" max="12038" width="10.25" style="304" customWidth="1"/>
    <col min="12039" max="12039" width="10.625" style="304" customWidth="1"/>
    <col min="12040" max="12040" width="12.875" style="304" customWidth="1"/>
    <col min="12041" max="12041" width="10.25" style="304" customWidth="1"/>
    <col min="12042" max="12042" width="10.75" style="304" customWidth="1"/>
    <col min="12043" max="12043" width="8" style="304" customWidth="1"/>
    <col min="12044" max="12275" width="9" style="304"/>
    <col min="12276" max="12276" width="15.625" style="304" customWidth="1"/>
    <col min="12277" max="12277" width="5.75" style="304" customWidth="1"/>
    <col min="12278" max="12280" width="5.25" style="304" customWidth="1"/>
    <col min="12281" max="12282" width="5.375" style="304" customWidth="1"/>
    <col min="12283" max="12283" width="5.125" style="304" customWidth="1"/>
    <col min="12284" max="12287" width="4.625" style="304" customWidth="1"/>
    <col min="12288" max="12288" width="3.625" style="304" customWidth="1"/>
    <col min="12289" max="12289" width="9" style="304"/>
    <col min="12290" max="12291" width="5.625" style="304" customWidth="1"/>
    <col min="12292" max="12292" width="10.5" style="304" customWidth="1"/>
    <col min="12293" max="12294" width="10.25" style="304" customWidth="1"/>
    <col min="12295" max="12295" width="10.625" style="304" customWidth="1"/>
    <col min="12296" max="12296" width="12.875" style="304" customWidth="1"/>
    <col min="12297" max="12297" width="10.25" style="304" customWidth="1"/>
    <col min="12298" max="12298" width="10.75" style="304" customWidth="1"/>
    <col min="12299" max="12299" width="8" style="304" customWidth="1"/>
    <col min="12300" max="12531" width="9" style="304"/>
    <col min="12532" max="12532" width="15.625" style="304" customWidth="1"/>
    <col min="12533" max="12533" width="5.75" style="304" customWidth="1"/>
    <col min="12534" max="12536" width="5.25" style="304" customWidth="1"/>
    <col min="12537" max="12538" width="5.375" style="304" customWidth="1"/>
    <col min="12539" max="12539" width="5.125" style="304" customWidth="1"/>
    <col min="12540" max="12543" width="4.625" style="304" customWidth="1"/>
    <col min="12544" max="12544" width="3.625" style="304" customWidth="1"/>
    <col min="12545" max="12545" width="9" style="304"/>
    <col min="12546" max="12547" width="5.625" style="304" customWidth="1"/>
    <col min="12548" max="12548" width="10.5" style="304" customWidth="1"/>
    <col min="12549" max="12550" width="10.25" style="304" customWidth="1"/>
    <col min="12551" max="12551" width="10.625" style="304" customWidth="1"/>
    <col min="12552" max="12552" width="12.875" style="304" customWidth="1"/>
    <col min="12553" max="12553" width="10.25" style="304" customWidth="1"/>
    <col min="12554" max="12554" width="10.75" style="304" customWidth="1"/>
    <col min="12555" max="12555" width="8" style="304" customWidth="1"/>
    <col min="12556" max="12787" width="9" style="304"/>
    <col min="12788" max="12788" width="15.625" style="304" customWidth="1"/>
    <col min="12789" max="12789" width="5.75" style="304" customWidth="1"/>
    <col min="12790" max="12792" width="5.25" style="304" customWidth="1"/>
    <col min="12793" max="12794" width="5.375" style="304" customWidth="1"/>
    <col min="12795" max="12795" width="5.125" style="304" customWidth="1"/>
    <col min="12796" max="12799" width="4.625" style="304" customWidth="1"/>
    <col min="12800" max="12800" width="3.625" style="304" customWidth="1"/>
    <col min="12801" max="12801" width="9" style="304"/>
    <col min="12802" max="12803" width="5.625" style="304" customWidth="1"/>
    <col min="12804" max="12804" width="10.5" style="304" customWidth="1"/>
    <col min="12805" max="12806" width="10.25" style="304" customWidth="1"/>
    <col min="12807" max="12807" width="10.625" style="304" customWidth="1"/>
    <col min="12808" max="12808" width="12.875" style="304" customWidth="1"/>
    <col min="12809" max="12809" width="10.25" style="304" customWidth="1"/>
    <col min="12810" max="12810" width="10.75" style="304" customWidth="1"/>
    <col min="12811" max="12811" width="8" style="304" customWidth="1"/>
    <col min="12812" max="13043" width="9" style="304"/>
    <col min="13044" max="13044" width="15.625" style="304" customWidth="1"/>
    <col min="13045" max="13045" width="5.75" style="304" customWidth="1"/>
    <col min="13046" max="13048" width="5.25" style="304" customWidth="1"/>
    <col min="13049" max="13050" width="5.375" style="304" customWidth="1"/>
    <col min="13051" max="13051" width="5.125" style="304" customWidth="1"/>
    <col min="13052" max="13055" width="4.625" style="304" customWidth="1"/>
    <col min="13056" max="13056" width="3.625" style="304" customWidth="1"/>
    <col min="13057" max="13057" width="9" style="304"/>
    <col min="13058" max="13059" width="5.625" style="304" customWidth="1"/>
    <col min="13060" max="13060" width="10.5" style="304" customWidth="1"/>
    <col min="13061" max="13062" width="10.25" style="304" customWidth="1"/>
    <col min="13063" max="13063" width="10.625" style="304" customWidth="1"/>
    <col min="13064" max="13064" width="12.875" style="304" customWidth="1"/>
    <col min="13065" max="13065" width="10.25" style="304" customWidth="1"/>
    <col min="13066" max="13066" width="10.75" style="304" customWidth="1"/>
    <col min="13067" max="13067" width="8" style="304" customWidth="1"/>
    <col min="13068" max="13299" width="9" style="304"/>
    <col min="13300" max="13300" width="15.625" style="304" customWidth="1"/>
    <col min="13301" max="13301" width="5.75" style="304" customWidth="1"/>
    <col min="13302" max="13304" width="5.25" style="304" customWidth="1"/>
    <col min="13305" max="13306" width="5.375" style="304" customWidth="1"/>
    <col min="13307" max="13307" width="5.125" style="304" customWidth="1"/>
    <col min="13308" max="13311" width="4.625" style="304" customWidth="1"/>
    <col min="13312" max="13312" width="3.625" style="304" customWidth="1"/>
    <col min="13313" max="13313" width="9" style="304"/>
    <col min="13314" max="13315" width="5.625" style="304" customWidth="1"/>
    <col min="13316" max="13316" width="10.5" style="304" customWidth="1"/>
    <col min="13317" max="13318" width="10.25" style="304" customWidth="1"/>
    <col min="13319" max="13319" width="10.625" style="304" customWidth="1"/>
    <col min="13320" max="13320" width="12.875" style="304" customWidth="1"/>
    <col min="13321" max="13321" width="10.25" style="304" customWidth="1"/>
    <col min="13322" max="13322" width="10.75" style="304" customWidth="1"/>
    <col min="13323" max="13323" width="8" style="304" customWidth="1"/>
    <col min="13324" max="13555" width="9" style="304"/>
    <col min="13556" max="13556" width="15.625" style="304" customWidth="1"/>
    <col min="13557" max="13557" width="5.75" style="304" customWidth="1"/>
    <col min="13558" max="13560" width="5.25" style="304" customWidth="1"/>
    <col min="13561" max="13562" width="5.375" style="304" customWidth="1"/>
    <col min="13563" max="13563" width="5.125" style="304" customWidth="1"/>
    <col min="13564" max="13567" width="4.625" style="304" customWidth="1"/>
    <col min="13568" max="13568" width="3.625" style="304" customWidth="1"/>
    <col min="13569" max="13569" width="9" style="304"/>
    <col min="13570" max="13571" width="5.625" style="304" customWidth="1"/>
    <col min="13572" max="13572" width="10.5" style="304" customWidth="1"/>
    <col min="13573" max="13574" width="10.25" style="304" customWidth="1"/>
    <col min="13575" max="13575" width="10.625" style="304" customWidth="1"/>
    <col min="13576" max="13576" width="12.875" style="304" customWidth="1"/>
    <col min="13577" max="13577" width="10.25" style="304" customWidth="1"/>
    <col min="13578" max="13578" width="10.75" style="304" customWidth="1"/>
    <col min="13579" max="13579" width="8" style="304" customWidth="1"/>
    <col min="13580" max="13811" width="9" style="304"/>
    <col min="13812" max="13812" width="15.625" style="304" customWidth="1"/>
    <col min="13813" max="13813" width="5.75" style="304" customWidth="1"/>
    <col min="13814" max="13816" width="5.25" style="304" customWidth="1"/>
    <col min="13817" max="13818" width="5.375" style="304" customWidth="1"/>
    <col min="13819" max="13819" width="5.125" style="304" customWidth="1"/>
    <col min="13820" max="13823" width="4.625" style="304" customWidth="1"/>
    <col min="13824" max="13824" width="3.625" style="304" customWidth="1"/>
    <col min="13825" max="13825" width="9" style="304"/>
    <col min="13826" max="13827" width="5.625" style="304" customWidth="1"/>
    <col min="13828" max="13828" width="10.5" style="304" customWidth="1"/>
    <col min="13829" max="13830" width="10.25" style="304" customWidth="1"/>
    <col min="13831" max="13831" width="10.625" style="304" customWidth="1"/>
    <col min="13832" max="13832" width="12.875" style="304" customWidth="1"/>
    <col min="13833" max="13833" width="10.25" style="304" customWidth="1"/>
    <col min="13834" max="13834" width="10.75" style="304" customWidth="1"/>
    <col min="13835" max="13835" width="8" style="304" customWidth="1"/>
    <col min="13836" max="14067" width="9" style="304"/>
    <col min="14068" max="14068" width="15.625" style="304" customWidth="1"/>
    <col min="14069" max="14069" width="5.75" style="304" customWidth="1"/>
    <col min="14070" max="14072" width="5.25" style="304" customWidth="1"/>
    <col min="14073" max="14074" width="5.375" style="304" customWidth="1"/>
    <col min="14075" max="14075" width="5.125" style="304" customWidth="1"/>
    <col min="14076" max="14079" width="4.625" style="304" customWidth="1"/>
    <col min="14080" max="14080" width="3.625" style="304" customWidth="1"/>
    <col min="14081" max="14081" width="9" style="304"/>
    <col min="14082" max="14083" width="5.625" style="304" customWidth="1"/>
    <col min="14084" max="14084" width="10.5" style="304" customWidth="1"/>
    <col min="14085" max="14086" width="10.25" style="304" customWidth="1"/>
    <col min="14087" max="14087" width="10.625" style="304" customWidth="1"/>
    <col min="14088" max="14088" width="12.875" style="304" customWidth="1"/>
    <col min="14089" max="14089" width="10.25" style="304" customWidth="1"/>
    <col min="14090" max="14090" width="10.75" style="304" customWidth="1"/>
    <col min="14091" max="14091" width="8" style="304" customWidth="1"/>
    <col min="14092" max="14323" width="9" style="304"/>
    <col min="14324" max="14324" width="15.625" style="304" customWidth="1"/>
    <col min="14325" max="14325" width="5.75" style="304" customWidth="1"/>
    <col min="14326" max="14328" width="5.25" style="304" customWidth="1"/>
    <col min="14329" max="14330" width="5.375" style="304" customWidth="1"/>
    <col min="14331" max="14331" width="5.125" style="304" customWidth="1"/>
    <col min="14332" max="14335" width="4.625" style="304" customWidth="1"/>
    <col min="14336" max="14336" width="3.625" style="304" customWidth="1"/>
    <col min="14337" max="14337" width="9" style="304"/>
    <col min="14338" max="14339" width="5.625" style="304" customWidth="1"/>
    <col min="14340" max="14340" width="10.5" style="304" customWidth="1"/>
    <col min="14341" max="14342" width="10.25" style="304" customWidth="1"/>
    <col min="14343" max="14343" width="10.625" style="304" customWidth="1"/>
    <col min="14344" max="14344" width="12.875" style="304" customWidth="1"/>
    <col min="14345" max="14345" width="10.25" style="304" customWidth="1"/>
    <col min="14346" max="14346" width="10.75" style="304" customWidth="1"/>
    <col min="14347" max="14347" width="8" style="304" customWidth="1"/>
    <col min="14348" max="14579" width="9" style="304"/>
    <col min="14580" max="14580" width="15.625" style="304" customWidth="1"/>
    <col min="14581" max="14581" width="5.75" style="304" customWidth="1"/>
    <col min="14582" max="14584" width="5.25" style="304" customWidth="1"/>
    <col min="14585" max="14586" width="5.375" style="304" customWidth="1"/>
    <col min="14587" max="14587" width="5.125" style="304" customWidth="1"/>
    <col min="14588" max="14591" width="4.625" style="304" customWidth="1"/>
    <col min="14592" max="14592" width="3.625" style="304" customWidth="1"/>
    <col min="14593" max="14593" width="9" style="304"/>
    <col min="14594" max="14595" width="5.625" style="304" customWidth="1"/>
    <col min="14596" max="14596" width="10.5" style="304" customWidth="1"/>
    <col min="14597" max="14598" width="10.25" style="304" customWidth="1"/>
    <col min="14599" max="14599" width="10.625" style="304" customWidth="1"/>
    <col min="14600" max="14600" width="12.875" style="304" customWidth="1"/>
    <col min="14601" max="14601" width="10.25" style="304" customWidth="1"/>
    <col min="14602" max="14602" width="10.75" style="304" customWidth="1"/>
    <col min="14603" max="14603" width="8" style="304" customWidth="1"/>
    <col min="14604" max="14835" width="9" style="304"/>
    <col min="14836" max="14836" width="15.625" style="304" customWidth="1"/>
    <col min="14837" max="14837" width="5.75" style="304" customWidth="1"/>
    <col min="14838" max="14840" width="5.25" style="304" customWidth="1"/>
    <col min="14841" max="14842" width="5.375" style="304" customWidth="1"/>
    <col min="14843" max="14843" width="5.125" style="304" customWidth="1"/>
    <col min="14844" max="14847" width="4.625" style="304" customWidth="1"/>
    <col min="14848" max="14848" width="3.625" style="304" customWidth="1"/>
    <col min="14849" max="14849" width="9" style="304"/>
    <col min="14850" max="14851" width="5.625" style="304" customWidth="1"/>
    <col min="14852" max="14852" width="10.5" style="304" customWidth="1"/>
    <col min="14853" max="14854" width="10.25" style="304" customWidth="1"/>
    <col min="14855" max="14855" width="10.625" style="304" customWidth="1"/>
    <col min="14856" max="14856" width="12.875" style="304" customWidth="1"/>
    <col min="14857" max="14857" width="10.25" style="304" customWidth="1"/>
    <col min="14858" max="14858" width="10.75" style="304" customWidth="1"/>
    <col min="14859" max="14859" width="8" style="304" customWidth="1"/>
    <col min="14860" max="15091" width="9" style="304"/>
    <col min="15092" max="15092" width="15.625" style="304" customWidth="1"/>
    <col min="15093" max="15093" width="5.75" style="304" customWidth="1"/>
    <col min="15094" max="15096" width="5.25" style="304" customWidth="1"/>
    <col min="15097" max="15098" width="5.375" style="304" customWidth="1"/>
    <col min="15099" max="15099" width="5.125" style="304" customWidth="1"/>
    <col min="15100" max="15103" width="4.625" style="304" customWidth="1"/>
    <col min="15104" max="15104" width="3.625" style="304" customWidth="1"/>
    <col min="15105" max="15105" width="9" style="304"/>
    <col min="15106" max="15107" width="5.625" style="304" customWidth="1"/>
    <col min="15108" max="15108" width="10.5" style="304" customWidth="1"/>
    <col min="15109" max="15110" width="10.25" style="304" customWidth="1"/>
    <col min="15111" max="15111" width="10.625" style="304" customWidth="1"/>
    <col min="15112" max="15112" width="12.875" style="304" customWidth="1"/>
    <col min="15113" max="15113" width="10.25" style="304" customWidth="1"/>
    <col min="15114" max="15114" width="10.75" style="304" customWidth="1"/>
    <col min="15115" max="15115" width="8" style="304" customWidth="1"/>
    <col min="15116" max="15347" width="9" style="304"/>
    <col min="15348" max="15348" width="15.625" style="304" customWidth="1"/>
    <col min="15349" max="15349" width="5.75" style="304" customWidth="1"/>
    <col min="15350" max="15352" width="5.25" style="304" customWidth="1"/>
    <col min="15353" max="15354" width="5.375" style="304" customWidth="1"/>
    <col min="15355" max="15355" width="5.125" style="304" customWidth="1"/>
    <col min="15356" max="15359" width="4.625" style="304" customWidth="1"/>
    <col min="15360" max="15360" width="3.625" style="304" customWidth="1"/>
    <col min="15361" max="15361" width="9" style="304"/>
    <col min="15362" max="15363" width="5.625" style="304" customWidth="1"/>
    <col min="15364" max="15364" width="10.5" style="304" customWidth="1"/>
    <col min="15365" max="15366" width="10.25" style="304" customWidth="1"/>
    <col min="15367" max="15367" width="10.625" style="304" customWidth="1"/>
    <col min="15368" max="15368" width="12.875" style="304" customWidth="1"/>
    <col min="15369" max="15369" width="10.25" style="304" customWidth="1"/>
    <col min="15370" max="15370" width="10.75" style="304" customWidth="1"/>
    <col min="15371" max="15371" width="8" style="304" customWidth="1"/>
    <col min="15372" max="15603" width="9" style="304"/>
    <col min="15604" max="15604" width="15.625" style="304" customWidth="1"/>
    <col min="15605" max="15605" width="5.75" style="304" customWidth="1"/>
    <col min="15606" max="15608" width="5.25" style="304" customWidth="1"/>
    <col min="15609" max="15610" width="5.375" style="304" customWidth="1"/>
    <col min="15611" max="15611" width="5.125" style="304" customWidth="1"/>
    <col min="15612" max="15615" width="4.625" style="304" customWidth="1"/>
    <col min="15616" max="15616" width="3.625" style="304" customWidth="1"/>
    <col min="15617" max="15617" width="9" style="304"/>
    <col min="15618" max="15619" width="5.625" style="304" customWidth="1"/>
    <col min="15620" max="15620" width="10.5" style="304" customWidth="1"/>
    <col min="15621" max="15622" width="10.25" style="304" customWidth="1"/>
    <col min="15623" max="15623" width="10.625" style="304" customWidth="1"/>
    <col min="15624" max="15624" width="12.875" style="304" customWidth="1"/>
    <col min="15625" max="15625" width="10.25" style="304" customWidth="1"/>
    <col min="15626" max="15626" width="10.75" style="304" customWidth="1"/>
    <col min="15627" max="15627" width="8" style="304" customWidth="1"/>
    <col min="15628" max="15859" width="9" style="304"/>
    <col min="15860" max="15860" width="15.625" style="304" customWidth="1"/>
    <col min="15861" max="15861" width="5.75" style="304" customWidth="1"/>
    <col min="15862" max="15864" width="5.25" style="304" customWidth="1"/>
    <col min="15865" max="15866" width="5.375" style="304" customWidth="1"/>
    <col min="15867" max="15867" width="5.125" style="304" customWidth="1"/>
    <col min="15868" max="15871" width="4.625" style="304" customWidth="1"/>
    <col min="15872" max="15872" width="3.625" style="304" customWidth="1"/>
    <col min="15873" max="15873" width="9" style="304"/>
    <col min="15874" max="15875" width="5.625" style="304" customWidth="1"/>
    <col min="15876" max="15876" width="10.5" style="304" customWidth="1"/>
    <col min="15877" max="15878" width="10.25" style="304" customWidth="1"/>
    <col min="15879" max="15879" width="10.625" style="304" customWidth="1"/>
    <col min="15880" max="15880" width="12.875" style="304" customWidth="1"/>
    <col min="15881" max="15881" width="10.25" style="304" customWidth="1"/>
    <col min="15882" max="15882" width="10.75" style="304" customWidth="1"/>
    <col min="15883" max="15883" width="8" style="304" customWidth="1"/>
    <col min="15884" max="16115" width="9" style="304"/>
    <col min="16116" max="16116" width="15.625" style="304" customWidth="1"/>
    <col min="16117" max="16117" width="5.75" style="304" customWidth="1"/>
    <col min="16118" max="16120" width="5.25" style="304" customWidth="1"/>
    <col min="16121" max="16122" width="5.375" style="304" customWidth="1"/>
    <col min="16123" max="16123" width="5.125" style="304" customWidth="1"/>
    <col min="16124" max="16127" width="4.625" style="304" customWidth="1"/>
    <col min="16128" max="16128" width="3.625" style="304" customWidth="1"/>
    <col min="16129" max="16129" width="9" style="304"/>
    <col min="16130" max="16131" width="5.625" style="304" customWidth="1"/>
    <col min="16132" max="16132" width="10.5" style="304" customWidth="1"/>
    <col min="16133" max="16134" width="10.25" style="304" customWidth="1"/>
    <col min="16135" max="16135" width="10.625" style="304" customWidth="1"/>
    <col min="16136" max="16136" width="12.875" style="304" customWidth="1"/>
    <col min="16137" max="16137" width="10.25" style="304" customWidth="1"/>
    <col min="16138" max="16138" width="10.75" style="304" customWidth="1"/>
    <col min="16139" max="16139" width="8" style="304" customWidth="1"/>
    <col min="16140" max="16384" width="9" style="304"/>
  </cols>
  <sheetData>
    <row r="1" spans="1:11" ht="26.25" customHeight="1">
      <c r="A1" s="29" t="s">
        <v>368</v>
      </c>
      <c r="J1" s="305"/>
      <c r="K1" s="306"/>
    </row>
    <row r="2" spans="1:11" ht="18.75" customHeight="1">
      <c r="A2" s="29"/>
      <c r="J2" s="305" t="s">
        <v>524</v>
      </c>
      <c r="K2" s="306"/>
    </row>
    <row r="3" spans="1:11" s="80" customFormat="1" ht="22.5" customHeight="1">
      <c r="A3" s="470" t="s">
        <v>276</v>
      </c>
      <c r="B3" s="471"/>
      <c r="C3" s="471"/>
      <c r="D3" s="472"/>
      <c r="E3" s="443" t="s">
        <v>278</v>
      </c>
      <c r="F3" s="444"/>
      <c r="G3" s="445"/>
      <c r="H3" s="443" t="s">
        <v>279</v>
      </c>
      <c r="I3" s="444"/>
      <c r="J3" s="445"/>
      <c r="K3" s="139"/>
    </row>
    <row r="4" spans="1:11" s="80" customFormat="1" ht="21.75" customHeight="1">
      <c r="A4" s="541"/>
      <c r="B4" s="542"/>
      <c r="C4" s="542"/>
      <c r="D4" s="543"/>
      <c r="E4" s="428" t="s">
        <v>286</v>
      </c>
      <c r="F4" s="428" t="s">
        <v>283</v>
      </c>
      <c r="G4" s="428" t="s">
        <v>284</v>
      </c>
      <c r="H4" s="428" t="s">
        <v>286</v>
      </c>
      <c r="I4" s="428" t="s">
        <v>283</v>
      </c>
      <c r="J4" s="428" t="s">
        <v>284</v>
      </c>
      <c r="K4" s="139"/>
    </row>
    <row r="5" spans="1:11" s="80" customFormat="1" ht="21.75" customHeight="1">
      <c r="A5" s="473"/>
      <c r="B5" s="474"/>
      <c r="C5" s="474"/>
      <c r="D5" s="475"/>
      <c r="E5" s="429"/>
      <c r="F5" s="429"/>
      <c r="G5" s="429"/>
      <c r="H5" s="429"/>
      <c r="I5" s="429"/>
      <c r="J5" s="429"/>
      <c r="K5" s="139"/>
    </row>
    <row r="6" spans="1:11" s="80" customFormat="1" ht="21" customHeight="1" thickBot="1">
      <c r="A6" s="205" t="s">
        <v>294</v>
      </c>
      <c r="B6" s="206"/>
      <c r="C6" s="207"/>
      <c r="D6" s="208"/>
      <c r="E6" s="212">
        <v>3924</v>
      </c>
      <c r="F6" s="214">
        <v>3162</v>
      </c>
      <c r="G6" s="213">
        <v>762</v>
      </c>
      <c r="H6" s="214">
        <v>11545969</v>
      </c>
      <c r="I6" s="214">
        <v>11041332</v>
      </c>
      <c r="J6" s="213">
        <v>504637</v>
      </c>
      <c r="K6" s="216"/>
    </row>
    <row r="7" spans="1:11" s="80" customFormat="1" ht="24" customHeight="1">
      <c r="A7" s="538" t="s">
        <v>295</v>
      </c>
      <c r="B7" s="539"/>
      <c r="C7" s="539"/>
      <c r="D7" s="540"/>
      <c r="E7" s="219">
        <v>585</v>
      </c>
      <c r="F7" s="218">
        <v>533</v>
      </c>
      <c r="G7" s="218">
        <v>52</v>
      </c>
      <c r="H7" s="414">
        <v>5093030</v>
      </c>
      <c r="I7" s="415">
        <v>5055449</v>
      </c>
      <c r="J7" s="296">
        <v>37581</v>
      </c>
      <c r="K7" s="216"/>
    </row>
    <row r="8" spans="1:11" s="80" customFormat="1" ht="13.5">
      <c r="A8" s="60" t="s">
        <v>55</v>
      </c>
      <c r="B8" s="139"/>
      <c r="C8" s="139"/>
      <c r="D8" s="167"/>
      <c r="E8" s="226">
        <v>23</v>
      </c>
      <c r="F8" s="227">
        <v>23</v>
      </c>
      <c r="G8" s="228" t="s">
        <v>296</v>
      </c>
      <c r="H8" s="226">
        <v>86188</v>
      </c>
      <c r="I8" s="227">
        <v>86188</v>
      </c>
      <c r="J8" s="315" t="s">
        <v>296</v>
      </c>
      <c r="K8" s="216"/>
    </row>
    <row r="9" spans="1:11" s="80" customFormat="1" ht="13.5">
      <c r="A9" s="60" t="s">
        <v>56</v>
      </c>
      <c r="B9" s="139"/>
      <c r="C9" s="139"/>
      <c r="D9" s="167"/>
      <c r="E9" s="226">
        <v>151</v>
      </c>
      <c r="F9" s="227">
        <v>134</v>
      </c>
      <c r="G9" s="227">
        <v>17</v>
      </c>
      <c r="H9" s="226">
        <v>1702563</v>
      </c>
      <c r="I9" s="316">
        <v>1689478</v>
      </c>
      <c r="J9" s="230">
        <v>13085</v>
      </c>
      <c r="K9" s="216"/>
    </row>
    <row r="10" spans="1:11" s="80" customFormat="1" ht="13.5">
      <c r="A10" s="60" t="s">
        <v>57</v>
      </c>
      <c r="B10" s="139"/>
      <c r="C10" s="139"/>
      <c r="D10" s="167"/>
      <c r="E10" s="226">
        <v>42</v>
      </c>
      <c r="F10" s="233">
        <v>31</v>
      </c>
      <c r="G10" s="234">
        <v>11</v>
      </c>
      <c r="H10" s="226">
        <v>127312</v>
      </c>
      <c r="I10" s="233">
        <v>121542</v>
      </c>
      <c r="J10" s="233">
        <v>5770</v>
      </c>
      <c r="K10" s="216"/>
    </row>
    <row r="11" spans="1:11" s="80" customFormat="1" ht="13.5">
      <c r="A11" s="60" t="s">
        <v>58</v>
      </c>
      <c r="B11" s="139"/>
      <c r="C11" s="139"/>
      <c r="D11" s="167"/>
      <c r="E11" s="226">
        <v>74</v>
      </c>
      <c r="F11" s="233">
        <v>67</v>
      </c>
      <c r="G11" s="234">
        <v>7</v>
      </c>
      <c r="H11" s="226">
        <v>399895</v>
      </c>
      <c r="I11" s="233">
        <v>393698</v>
      </c>
      <c r="J11" s="233">
        <v>6197</v>
      </c>
      <c r="K11" s="216"/>
    </row>
    <row r="12" spans="1:11" s="80" customFormat="1" ht="13.5">
      <c r="A12" s="60" t="s">
        <v>59</v>
      </c>
      <c r="B12" s="139"/>
      <c r="C12" s="139"/>
      <c r="D12" s="167"/>
      <c r="E12" s="226">
        <v>17</v>
      </c>
      <c r="F12" s="233">
        <v>17</v>
      </c>
      <c r="G12" s="235" t="s">
        <v>296</v>
      </c>
      <c r="H12" s="226">
        <v>318050</v>
      </c>
      <c r="I12" s="227">
        <v>318050</v>
      </c>
      <c r="J12" s="230" t="s">
        <v>296</v>
      </c>
      <c r="K12" s="216"/>
    </row>
    <row r="13" spans="1:11" s="80" customFormat="1" ht="13.5">
      <c r="A13" s="60" t="s">
        <v>60</v>
      </c>
      <c r="B13" s="139"/>
      <c r="C13" s="139"/>
      <c r="D13" s="167"/>
      <c r="E13" s="226">
        <v>23</v>
      </c>
      <c r="F13" s="227">
        <v>23</v>
      </c>
      <c r="G13" s="227" t="s">
        <v>296</v>
      </c>
      <c r="H13" s="226" t="s">
        <v>200</v>
      </c>
      <c r="I13" s="230" t="s">
        <v>200</v>
      </c>
      <c r="J13" s="230" t="s">
        <v>296</v>
      </c>
      <c r="K13" s="216"/>
    </row>
    <row r="14" spans="1:11" s="80" customFormat="1" ht="13.5">
      <c r="A14" s="60" t="s">
        <v>61</v>
      </c>
      <c r="B14" s="139"/>
      <c r="C14" s="139"/>
      <c r="D14" s="167"/>
      <c r="E14" s="226">
        <v>13</v>
      </c>
      <c r="F14" s="230">
        <v>13</v>
      </c>
      <c r="G14" s="235" t="s">
        <v>296</v>
      </c>
      <c r="H14" s="226" t="s">
        <v>200</v>
      </c>
      <c r="I14" s="227" t="s">
        <v>200</v>
      </c>
      <c r="J14" s="230" t="s">
        <v>296</v>
      </c>
      <c r="K14" s="216"/>
    </row>
    <row r="15" spans="1:11" s="80" customFormat="1" ht="13.5">
      <c r="A15" s="60" t="s">
        <v>62</v>
      </c>
      <c r="B15" s="139"/>
      <c r="C15" s="139"/>
      <c r="D15" s="167"/>
      <c r="E15" s="226">
        <v>10</v>
      </c>
      <c r="F15" s="233">
        <v>7</v>
      </c>
      <c r="G15" s="234">
        <v>3</v>
      </c>
      <c r="H15" s="226" t="s">
        <v>378</v>
      </c>
      <c r="I15" s="227">
        <v>13477</v>
      </c>
      <c r="J15" s="230" t="s">
        <v>200</v>
      </c>
      <c r="K15" s="216"/>
    </row>
    <row r="16" spans="1:11" s="80" customFormat="1" ht="13.5">
      <c r="A16" s="64" t="s">
        <v>63</v>
      </c>
      <c r="B16" s="139"/>
      <c r="C16" s="139"/>
      <c r="D16" s="167"/>
      <c r="E16" s="226">
        <v>16</v>
      </c>
      <c r="F16" s="230">
        <v>16</v>
      </c>
      <c r="G16" s="232" t="s">
        <v>296</v>
      </c>
      <c r="H16" s="226">
        <v>102159</v>
      </c>
      <c r="I16" s="230">
        <v>102159</v>
      </c>
      <c r="J16" s="316" t="s">
        <v>296</v>
      </c>
      <c r="K16" s="216"/>
    </row>
    <row r="17" spans="1:11" s="80" customFormat="1" ht="13.5">
      <c r="A17" s="60" t="s">
        <v>64</v>
      </c>
      <c r="B17" s="139"/>
      <c r="C17" s="139"/>
      <c r="D17" s="167"/>
      <c r="E17" s="226">
        <v>22</v>
      </c>
      <c r="F17" s="233">
        <v>20</v>
      </c>
      <c r="G17" s="235">
        <v>2</v>
      </c>
      <c r="H17" s="226">
        <v>89563</v>
      </c>
      <c r="I17" s="227" t="s">
        <v>200</v>
      </c>
      <c r="J17" s="230" t="s">
        <v>200</v>
      </c>
      <c r="K17" s="216"/>
    </row>
    <row r="18" spans="1:11" s="80" customFormat="1" ht="13.5">
      <c r="A18" s="60" t="s">
        <v>65</v>
      </c>
      <c r="B18" s="139"/>
      <c r="C18" s="139"/>
      <c r="D18" s="167"/>
      <c r="E18" s="226">
        <v>71</v>
      </c>
      <c r="F18" s="230">
        <v>71</v>
      </c>
      <c r="G18" s="236" t="s">
        <v>296</v>
      </c>
      <c r="H18" s="226">
        <v>320291</v>
      </c>
      <c r="I18" s="230">
        <v>320291</v>
      </c>
      <c r="J18" s="316" t="s">
        <v>296</v>
      </c>
      <c r="K18" s="216"/>
    </row>
    <row r="19" spans="1:11" s="80" customFormat="1" ht="13.5">
      <c r="A19" s="60" t="s">
        <v>66</v>
      </c>
      <c r="B19" s="139"/>
      <c r="C19" s="139"/>
      <c r="D19" s="167"/>
      <c r="E19" s="226">
        <v>16</v>
      </c>
      <c r="F19" s="230">
        <v>16</v>
      </c>
      <c r="G19" s="238" t="s">
        <v>296</v>
      </c>
      <c r="H19" s="226">
        <v>208689</v>
      </c>
      <c r="I19" s="230">
        <v>208689</v>
      </c>
      <c r="J19" s="316" t="s">
        <v>296</v>
      </c>
      <c r="K19" s="216"/>
    </row>
    <row r="20" spans="1:11" s="80" customFormat="1" ht="13.5">
      <c r="A20" s="60" t="s">
        <v>67</v>
      </c>
      <c r="B20" s="139"/>
      <c r="C20" s="139"/>
      <c r="D20" s="167"/>
      <c r="E20" s="226">
        <v>6</v>
      </c>
      <c r="F20" s="230">
        <v>5</v>
      </c>
      <c r="G20" s="236">
        <v>1</v>
      </c>
      <c r="H20" s="226">
        <v>8753</v>
      </c>
      <c r="I20" s="227" t="s">
        <v>200</v>
      </c>
      <c r="J20" s="230" t="s">
        <v>200</v>
      </c>
      <c r="K20" s="216"/>
    </row>
    <row r="21" spans="1:11" s="80" customFormat="1" ht="13.5">
      <c r="A21" s="60" t="s">
        <v>68</v>
      </c>
      <c r="B21" s="139"/>
      <c r="C21" s="139"/>
      <c r="D21" s="167"/>
      <c r="E21" s="226">
        <v>41</v>
      </c>
      <c r="F21" s="233">
        <v>37</v>
      </c>
      <c r="G21" s="254">
        <v>4</v>
      </c>
      <c r="H21" s="226">
        <v>469350</v>
      </c>
      <c r="I21" s="227" t="s">
        <v>200</v>
      </c>
      <c r="J21" s="230" t="s">
        <v>200</v>
      </c>
      <c r="K21" s="216"/>
    </row>
    <row r="22" spans="1:11" s="80" customFormat="1" ht="14.25" thickBot="1">
      <c r="A22" s="60" t="s">
        <v>69</v>
      </c>
      <c r="B22" s="239"/>
      <c r="C22" s="239"/>
      <c r="D22" s="240"/>
      <c r="E22" s="246">
        <v>60</v>
      </c>
      <c r="F22" s="247">
        <v>53</v>
      </c>
      <c r="G22" s="248">
        <v>7</v>
      </c>
      <c r="H22" s="249">
        <v>130656</v>
      </c>
      <c r="I22" s="247">
        <v>122236</v>
      </c>
      <c r="J22" s="247">
        <v>8420</v>
      </c>
      <c r="K22" s="216"/>
    </row>
    <row r="23" spans="1:11" s="80" customFormat="1" ht="20.25" customHeight="1" thickTop="1">
      <c r="A23" s="535" t="s">
        <v>297</v>
      </c>
      <c r="B23" s="536"/>
      <c r="C23" s="536"/>
      <c r="D23" s="537"/>
      <c r="E23" s="219">
        <v>3339</v>
      </c>
      <c r="F23" s="414">
        <v>2629</v>
      </c>
      <c r="G23" s="218">
        <v>710</v>
      </c>
      <c r="H23" s="416">
        <v>6452939</v>
      </c>
      <c r="I23" s="417">
        <v>5985883</v>
      </c>
      <c r="J23" s="218">
        <v>467056</v>
      </c>
      <c r="K23" s="216"/>
    </row>
    <row r="24" spans="1:11" s="80" customFormat="1" ht="13.5">
      <c r="A24" s="60" t="s">
        <v>197</v>
      </c>
      <c r="B24" s="139"/>
      <c r="C24" s="139"/>
      <c r="D24" s="167"/>
      <c r="E24" s="226">
        <v>86</v>
      </c>
      <c r="F24" s="317">
        <v>86</v>
      </c>
      <c r="G24" s="228" t="s">
        <v>296</v>
      </c>
      <c r="H24" s="226" t="s">
        <v>200</v>
      </c>
      <c r="I24" s="227" t="s">
        <v>200</v>
      </c>
      <c r="J24" s="315" t="s">
        <v>296</v>
      </c>
      <c r="K24" s="216"/>
    </row>
    <row r="25" spans="1:11" s="80" customFormat="1" ht="13.5">
      <c r="A25" s="70" t="s">
        <v>175</v>
      </c>
      <c r="B25" s="139"/>
      <c r="C25" s="139"/>
      <c r="D25" s="167"/>
      <c r="E25" s="226">
        <v>31</v>
      </c>
      <c r="F25" s="238">
        <v>31</v>
      </c>
      <c r="G25" s="227" t="s">
        <v>296</v>
      </c>
      <c r="H25" s="226" t="s">
        <v>200</v>
      </c>
      <c r="I25" s="227" t="s">
        <v>200</v>
      </c>
      <c r="J25" s="316" t="s">
        <v>296</v>
      </c>
      <c r="K25" s="216"/>
    </row>
    <row r="26" spans="1:11" s="80" customFormat="1" ht="13.5">
      <c r="A26" s="60" t="s">
        <v>72</v>
      </c>
      <c r="B26" s="139"/>
      <c r="C26" s="139"/>
      <c r="D26" s="167"/>
      <c r="E26" s="226">
        <v>29</v>
      </c>
      <c r="F26" s="233">
        <v>14</v>
      </c>
      <c r="G26" s="250">
        <v>15</v>
      </c>
      <c r="H26" s="226">
        <v>14120</v>
      </c>
      <c r="I26" s="233">
        <v>9490</v>
      </c>
      <c r="J26" s="233">
        <v>4630</v>
      </c>
      <c r="K26" s="216"/>
    </row>
    <row r="27" spans="1:11" s="80" customFormat="1" ht="13.5">
      <c r="A27" s="71" t="s">
        <v>73</v>
      </c>
      <c r="B27" s="139"/>
      <c r="C27" s="139"/>
      <c r="D27" s="167"/>
      <c r="E27" s="226">
        <v>36</v>
      </c>
      <c r="F27" s="233">
        <v>32</v>
      </c>
      <c r="G27" s="250">
        <v>4</v>
      </c>
      <c r="H27" s="226">
        <v>51397</v>
      </c>
      <c r="I27" s="233">
        <v>50176</v>
      </c>
      <c r="J27" s="233">
        <v>1221</v>
      </c>
      <c r="K27" s="216"/>
    </row>
    <row r="28" spans="1:11" s="80" customFormat="1" ht="13.5">
      <c r="A28" s="71" t="s">
        <v>74</v>
      </c>
      <c r="B28" s="139"/>
      <c r="C28" s="139"/>
      <c r="D28" s="167"/>
      <c r="E28" s="226">
        <v>170</v>
      </c>
      <c r="F28" s="233">
        <v>143</v>
      </c>
      <c r="G28" s="250">
        <v>27</v>
      </c>
      <c r="H28" s="226">
        <v>312392</v>
      </c>
      <c r="I28" s="233">
        <v>301477</v>
      </c>
      <c r="J28" s="233">
        <v>10915</v>
      </c>
      <c r="K28" s="216"/>
    </row>
    <row r="29" spans="1:11" s="80" customFormat="1" ht="13.5">
      <c r="A29" s="71" t="s">
        <v>75</v>
      </c>
      <c r="B29" s="139"/>
      <c r="C29" s="139"/>
      <c r="D29" s="167"/>
      <c r="E29" s="226">
        <v>21</v>
      </c>
      <c r="F29" s="230">
        <v>17</v>
      </c>
      <c r="G29" s="227">
        <v>4</v>
      </c>
      <c r="H29" s="226">
        <v>32034</v>
      </c>
      <c r="I29" s="227">
        <v>31709</v>
      </c>
      <c r="J29" s="230">
        <v>325</v>
      </c>
      <c r="K29" s="216"/>
    </row>
    <row r="30" spans="1:11" s="80" customFormat="1" ht="13.5">
      <c r="A30" s="71" t="s">
        <v>76</v>
      </c>
      <c r="B30" s="139"/>
      <c r="C30" s="139"/>
      <c r="D30" s="167"/>
      <c r="E30" s="226">
        <v>37</v>
      </c>
      <c r="F30" s="227">
        <v>29</v>
      </c>
      <c r="G30" s="227">
        <v>8</v>
      </c>
      <c r="H30" s="226">
        <v>26214</v>
      </c>
      <c r="I30" s="230">
        <v>25149</v>
      </c>
      <c r="J30" s="230">
        <v>1065</v>
      </c>
      <c r="K30" s="216"/>
    </row>
    <row r="31" spans="1:11" s="80" customFormat="1" ht="13.5">
      <c r="A31" s="71" t="s">
        <v>77</v>
      </c>
      <c r="B31" s="139"/>
      <c r="C31" s="139"/>
      <c r="D31" s="167"/>
      <c r="E31" s="226">
        <v>369</v>
      </c>
      <c r="F31" s="233">
        <v>353</v>
      </c>
      <c r="G31" s="250">
        <v>16</v>
      </c>
      <c r="H31" s="226">
        <v>761952</v>
      </c>
      <c r="I31" s="233">
        <v>751256</v>
      </c>
      <c r="J31" s="233">
        <v>10696</v>
      </c>
      <c r="K31" s="216"/>
    </row>
    <row r="32" spans="1:11" s="80" customFormat="1" ht="13.5">
      <c r="A32" s="71" t="s">
        <v>78</v>
      </c>
      <c r="B32" s="139"/>
      <c r="C32" s="139"/>
      <c r="D32" s="167"/>
      <c r="E32" s="226">
        <v>58</v>
      </c>
      <c r="F32" s="233">
        <v>25</v>
      </c>
      <c r="G32" s="250">
        <v>33</v>
      </c>
      <c r="H32" s="226">
        <v>30749</v>
      </c>
      <c r="I32" s="233">
        <v>16930</v>
      </c>
      <c r="J32" s="233">
        <v>13819</v>
      </c>
      <c r="K32" s="216"/>
    </row>
    <row r="33" spans="1:11" s="80" customFormat="1" ht="13.5">
      <c r="A33" s="71" t="s">
        <v>79</v>
      </c>
      <c r="B33" s="139"/>
      <c r="C33" s="139"/>
      <c r="D33" s="167"/>
      <c r="E33" s="226">
        <v>33</v>
      </c>
      <c r="F33" s="238">
        <v>21</v>
      </c>
      <c r="G33" s="250">
        <v>12</v>
      </c>
      <c r="H33" s="226">
        <v>33045</v>
      </c>
      <c r="I33" s="230" t="s">
        <v>200</v>
      </c>
      <c r="J33" s="230" t="s">
        <v>200</v>
      </c>
      <c r="K33" s="216"/>
    </row>
    <row r="34" spans="1:11" s="80" customFormat="1" ht="13.5">
      <c r="A34" s="71" t="s">
        <v>80</v>
      </c>
      <c r="B34" s="139"/>
      <c r="C34" s="139"/>
      <c r="D34" s="167"/>
      <c r="E34" s="226">
        <v>38</v>
      </c>
      <c r="F34" s="230">
        <v>20</v>
      </c>
      <c r="G34" s="232">
        <v>18</v>
      </c>
      <c r="H34" s="226">
        <v>37240</v>
      </c>
      <c r="I34" s="230" t="s">
        <v>200</v>
      </c>
      <c r="J34" s="230" t="s">
        <v>200</v>
      </c>
      <c r="K34" s="216"/>
    </row>
    <row r="35" spans="1:11" s="80" customFormat="1" ht="13.5">
      <c r="A35" s="71" t="s">
        <v>81</v>
      </c>
      <c r="B35" s="139"/>
      <c r="C35" s="139"/>
      <c r="D35" s="167"/>
      <c r="E35" s="226">
        <v>50</v>
      </c>
      <c r="F35" s="233">
        <v>18</v>
      </c>
      <c r="G35" s="250">
        <v>32</v>
      </c>
      <c r="H35" s="226">
        <v>25365</v>
      </c>
      <c r="I35" s="233">
        <v>14186</v>
      </c>
      <c r="J35" s="233">
        <v>11179</v>
      </c>
      <c r="K35" s="216"/>
    </row>
    <row r="36" spans="1:11" s="80" customFormat="1" ht="13.5">
      <c r="A36" s="71" t="s">
        <v>82</v>
      </c>
      <c r="B36" s="139"/>
      <c r="C36" s="139"/>
      <c r="D36" s="167"/>
      <c r="E36" s="226">
        <v>120</v>
      </c>
      <c r="F36" s="233">
        <v>82</v>
      </c>
      <c r="G36" s="250">
        <v>38</v>
      </c>
      <c r="H36" s="226">
        <v>72449</v>
      </c>
      <c r="I36" s="233">
        <v>61224</v>
      </c>
      <c r="J36" s="233">
        <v>11225</v>
      </c>
      <c r="K36" s="216"/>
    </row>
    <row r="37" spans="1:11" s="80" customFormat="1" ht="13.5">
      <c r="A37" s="71" t="s">
        <v>83</v>
      </c>
      <c r="B37" s="139"/>
      <c r="C37" s="139"/>
      <c r="D37" s="167"/>
      <c r="E37" s="226">
        <v>620</v>
      </c>
      <c r="F37" s="238">
        <v>441</v>
      </c>
      <c r="G37" s="250">
        <v>179</v>
      </c>
      <c r="H37" s="226">
        <v>654964</v>
      </c>
      <c r="I37" s="227">
        <v>505425</v>
      </c>
      <c r="J37" s="230">
        <v>149539</v>
      </c>
      <c r="K37" s="216"/>
    </row>
    <row r="38" spans="1:11" s="80" customFormat="1" ht="13.5">
      <c r="A38" s="71" t="s">
        <v>84</v>
      </c>
      <c r="B38" s="139"/>
      <c r="C38" s="139"/>
      <c r="D38" s="167"/>
      <c r="E38" s="226">
        <v>294</v>
      </c>
      <c r="F38" s="233">
        <v>247</v>
      </c>
      <c r="G38" s="250">
        <v>47</v>
      </c>
      <c r="H38" s="226">
        <v>482344</v>
      </c>
      <c r="I38" s="233">
        <v>442904</v>
      </c>
      <c r="J38" s="233">
        <v>39440</v>
      </c>
      <c r="K38" s="216"/>
    </row>
    <row r="39" spans="1:11" s="80" customFormat="1" ht="13.5">
      <c r="A39" s="71" t="s">
        <v>85</v>
      </c>
      <c r="B39" s="139"/>
      <c r="C39" s="139"/>
      <c r="D39" s="167"/>
      <c r="E39" s="226">
        <v>24</v>
      </c>
      <c r="F39" s="233">
        <v>4</v>
      </c>
      <c r="G39" s="250">
        <v>20</v>
      </c>
      <c r="H39" s="226">
        <v>17823</v>
      </c>
      <c r="I39" s="230" t="s">
        <v>200</v>
      </c>
      <c r="J39" s="230" t="s">
        <v>200</v>
      </c>
      <c r="K39" s="216"/>
    </row>
    <row r="40" spans="1:11" s="80" customFormat="1" ht="13.5">
      <c r="A40" s="71" t="s">
        <v>86</v>
      </c>
      <c r="B40" s="139"/>
      <c r="C40" s="139"/>
      <c r="D40" s="167"/>
      <c r="E40" s="226">
        <v>98</v>
      </c>
      <c r="F40" s="238">
        <v>74</v>
      </c>
      <c r="G40" s="250">
        <v>24</v>
      </c>
      <c r="H40" s="226">
        <v>322054</v>
      </c>
      <c r="I40" s="316">
        <v>310092</v>
      </c>
      <c r="J40" s="233">
        <v>11962</v>
      </c>
      <c r="K40" s="216"/>
    </row>
    <row r="41" spans="1:11" s="80" customFormat="1" ht="13.5">
      <c r="A41" s="71" t="s">
        <v>87</v>
      </c>
      <c r="B41" s="139"/>
      <c r="C41" s="139"/>
      <c r="D41" s="167"/>
      <c r="E41" s="226">
        <v>51</v>
      </c>
      <c r="F41" s="233">
        <v>35</v>
      </c>
      <c r="G41" s="250">
        <v>16</v>
      </c>
      <c r="H41" s="226">
        <v>52619</v>
      </c>
      <c r="I41" s="233">
        <v>47598</v>
      </c>
      <c r="J41" s="233">
        <v>5021</v>
      </c>
      <c r="K41" s="216"/>
    </row>
    <row r="42" spans="1:11" s="80" customFormat="1" ht="13.5">
      <c r="A42" s="71" t="s">
        <v>88</v>
      </c>
      <c r="B42" s="139"/>
      <c r="C42" s="139"/>
      <c r="D42" s="167"/>
      <c r="E42" s="226">
        <v>4</v>
      </c>
      <c r="F42" s="230" t="s">
        <v>296</v>
      </c>
      <c r="G42" s="250">
        <v>4</v>
      </c>
      <c r="H42" s="226" t="s">
        <v>200</v>
      </c>
      <c r="I42" s="230" t="s">
        <v>296</v>
      </c>
      <c r="J42" s="230" t="s">
        <v>200</v>
      </c>
      <c r="K42" s="216"/>
    </row>
    <row r="43" spans="1:11" s="80" customFormat="1" ht="13.5">
      <c r="A43" s="71" t="s">
        <v>89</v>
      </c>
      <c r="B43" s="139"/>
      <c r="C43" s="139"/>
      <c r="D43" s="167"/>
      <c r="E43" s="226">
        <v>169</v>
      </c>
      <c r="F43" s="233">
        <v>148</v>
      </c>
      <c r="G43" s="250">
        <v>21</v>
      </c>
      <c r="H43" s="226">
        <v>389970</v>
      </c>
      <c r="I43" s="233">
        <v>367873</v>
      </c>
      <c r="J43" s="233">
        <v>22097</v>
      </c>
      <c r="K43" s="216"/>
    </row>
    <row r="44" spans="1:11" s="80" customFormat="1" ht="13.5">
      <c r="A44" s="71" t="s">
        <v>90</v>
      </c>
      <c r="B44" s="139"/>
      <c r="C44" s="139"/>
      <c r="D44" s="167"/>
      <c r="E44" s="226">
        <v>108</v>
      </c>
      <c r="F44" s="233">
        <v>91</v>
      </c>
      <c r="G44" s="250">
        <v>17</v>
      </c>
      <c r="H44" s="226">
        <v>305559</v>
      </c>
      <c r="I44" s="233">
        <v>282100</v>
      </c>
      <c r="J44" s="233">
        <v>23459</v>
      </c>
      <c r="K44" s="216"/>
    </row>
    <row r="45" spans="1:11" s="80" customFormat="1" ht="13.5">
      <c r="A45" s="71" t="s">
        <v>91</v>
      </c>
      <c r="B45" s="139"/>
      <c r="C45" s="139"/>
      <c r="D45" s="167"/>
      <c r="E45" s="226">
        <v>261</v>
      </c>
      <c r="F45" s="233">
        <v>234</v>
      </c>
      <c r="G45" s="250">
        <v>27</v>
      </c>
      <c r="H45" s="226">
        <v>1168725</v>
      </c>
      <c r="I45" s="233">
        <v>1108553</v>
      </c>
      <c r="J45" s="233">
        <v>60172</v>
      </c>
      <c r="K45" s="216"/>
    </row>
    <row r="46" spans="1:11" s="80" customFormat="1" ht="13.5">
      <c r="A46" s="71" t="s">
        <v>92</v>
      </c>
      <c r="B46" s="139"/>
      <c r="C46" s="139"/>
      <c r="D46" s="167"/>
      <c r="E46" s="226">
        <v>180</v>
      </c>
      <c r="F46" s="233">
        <v>146</v>
      </c>
      <c r="G46" s="250">
        <v>34</v>
      </c>
      <c r="H46" s="226">
        <v>98966</v>
      </c>
      <c r="I46" s="233">
        <v>82996</v>
      </c>
      <c r="J46" s="233">
        <v>15970</v>
      </c>
      <c r="K46" s="216"/>
    </row>
    <row r="47" spans="1:11" s="80" customFormat="1" ht="13.5">
      <c r="A47" s="76" t="s">
        <v>93</v>
      </c>
      <c r="B47" s="139"/>
      <c r="C47" s="139"/>
      <c r="D47" s="167"/>
      <c r="E47" s="226">
        <v>108</v>
      </c>
      <c r="F47" s="233">
        <v>92</v>
      </c>
      <c r="G47" s="250">
        <v>16</v>
      </c>
      <c r="H47" s="226">
        <v>162349</v>
      </c>
      <c r="I47" s="233">
        <v>154082</v>
      </c>
      <c r="J47" s="233">
        <v>8267</v>
      </c>
      <c r="K47" s="216"/>
    </row>
    <row r="48" spans="1:11" s="80" customFormat="1" ht="13.5">
      <c r="A48" s="71" t="s">
        <v>94</v>
      </c>
      <c r="B48" s="139"/>
      <c r="C48" s="139"/>
      <c r="D48" s="167"/>
      <c r="E48" s="226">
        <v>52</v>
      </c>
      <c r="F48" s="233">
        <v>37</v>
      </c>
      <c r="G48" s="250">
        <v>15</v>
      </c>
      <c r="H48" s="226">
        <v>59506</v>
      </c>
      <c r="I48" s="233">
        <v>55861</v>
      </c>
      <c r="J48" s="233">
        <v>3645</v>
      </c>
      <c r="K48" s="216"/>
    </row>
    <row r="49" spans="1:11" s="80" customFormat="1" ht="13.5">
      <c r="A49" s="71" t="s">
        <v>95</v>
      </c>
      <c r="B49" s="139"/>
      <c r="C49" s="139"/>
      <c r="D49" s="167"/>
      <c r="E49" s="226">
        <v>256</v>
      </c>
      <c r="F49" s="230">
        <v>187</v>
      </c>
      <c r="G49" s="232">
        <v>69</v>
      </c>
      <c r="H49" s="226">
        <v>701029</v>
      </c>
      <c r="I49" s="227">
        <v>666886</v>
      </c>
      <c r="J49" s="230">
        <v>34143</v>
      </c>
      <c r="K49" s="216"/>
    </row>
    <row r="50" spans="1:11" s="80" customFormat="1" ht="13.5">
      <c r="A50" s="71" t="s">
        <v>96</v>
      </c>
      <c r="B50" s="139"/>
      <c r="C50" s="139"/>
      <c r="D50" s="167"/>
      <c r="E50" s="226">
        <v>30</v>
      </c>
      <c r="F50" s="233">
        <v>22</v>
      </c>
      <c r="G50" s="250">
        <v>8</v>
      </c>
      <c r="H50" s="226">
        <v>36393</v>
      </c>
      <c r="I50" s="233">
        <v>33782</v>
      </c>
      <c r="J50" s="233">
        <v>2611</v>
      </c>
      <c r="K50" s="216"/>
    </row>
    <row r="51" spans="1:11" s="80" customFormat="1" ht="13.5">
      <c r="A51" s="71" t="s">
        <v>97</v>
      </c>
      <c r="B51" s="139"/>
      <c r="C51" s="139"/>
      <c r="D51" s="139"/>
      <c r="E51" s="226">
        <v>5</v>
      </c>
      <c r="F51" s="230" t="s">
        <v>302</v>
      </c>
      <c r="G51" s="250">
        <v>5</v>
      </c>
      <c r="H51" s="226" t="s">
        <v>377</v>
      </c>
      <c r="I51" s="230" t="s">
        <v>302</v>
      </c>
      <c r="J51" s="230" t="s">
        <v>378</v>
      </c>
      <c r="K51" s="216"/>
    </row>
    <row r="52" spans="1:11" ht="13.5">
      <c r="A52" s="77" t="s">
        <v>191</v>
      </c>
      <c r="B52" s="307"/>
      <c r="C52" s="307"/>
      <c r="D52" s="307"/>
      <c r="E52" s="318">
        <v>1</v>
      </c>
      <c r="F52" s="321" t="s">
        <v>296</v>
      </c>
      <c r="G52" s="319">
        <v>1</v>
      </c>
      <c r="H52" s="320" t="s">
        <v>200</v>
      </c>
      <c r="I52" s="321" t="s">
        <v>296</v>
      </c>
      <c r="J52" s="321" t="s">
        <v>200</v>
      </c>
      <c r="K52" s="306"/>
    </row>
    <row r="53" spans="1:11">
      <c r="E53" s="258"/>
      <c r="F53" s="258"/>
      <c r="G53" s="258"/>
      <c r="H53" s="258"/>
      <c r="I53" s="258"/>
      <c r="J53" s="258"/>
      <c r="K53" s="306"/>
    </row>
    <row r="54" spans="1:11">
      <c r="E54" s="258"/>
      <c r="F54" s="258"/>
      <c r="G54" s="258"/>
      <c r="H54" s="258"/>
      <c r="I54" s="258"/>
      <c r="J54" s="258"/>
      <c r="K54" s="306"/>
    </row>
    <row r="55" spans="1:11">
      <c r="E55" s="258"/>
      <c r="F55" s="258"/>
      <c r="G55" s="258"/>
      <c r="H55" s="258"/>
      <c r="I55" s="258"/>
      <c r="J55" s="258"/>
    </row>
    <row r="56" spans="1:11">
      <c r="E56" s="258"/>
      <c r="F56" s="258"/>
      <c r="G56" s="258"/>
      <c r="H56" s="258"/>
      <c r="I56" s="258"/>
      <c r="J56" s="258"/>
    </row>
    <row r="57" spans="1:11">
      <c r="E57" s="258"/>
      <c r="F57" s="258"/>
      <c r="G57" s="258"/>
      <c r="H57" s="258"/>
      <c r="I57" s="258"/>
      <c r="J57" s="258"/>
    </row>
    <row r="58" spans="1:11">
      <c r="E58" s="258"/>
      <c r="F58" s="258"/>
      <c r="G58" s="258"/>
      <c r="H58" s="258"/>
      <c r="I58" s="258"/>
      <c r="J58" s="258"/>
    </row>
    <row r="59" spans="1:11">
      <c r="E59" s="258"/>
      <c r="F59" s="258"/>
      <c r="G59" s="258"/>
      <c r="H59" s="258"/>
      <c r="I59" s="258"/>
      <c r="J59" s="258"/>
    </row>
    <row r="60" spans="1:11">
      <c r="E60" s="258"/>
      <c r="F60" s="258"/>
      <c r="G60" s="258"/>
      <c r="H60" s="258"/>
      <c r="I60" s="258"/>
      <c r="J60" s="258"/>
    </row>
    <row r="61" spans="1:11">
      <c r="E61" s="258"/>
      <c r="F61" s="258"/>
      <c r="G61" s="258"/>
      <c r="H61" s="258"/>
      <c r="I61" s="258"/>
      <c r="J61" s="258"/>
    </row>
    <row r="62" spans="1:11">
      <c r="E62" s="258"/>
      <c r="F62" s="258"/>
      <c r="G62" s="258"/>
      <c r="H62" s="258"/>
      <c r="I62" s="258"/>
      <c r="J62" s="258"/>
    </row>
    <row r="63" spans="1:11">
      <c r="E63" s="258"/>
      <c r="F63" s="258"/>
      <c r="G63" s="258"/>
      <c r="H63" s="258"/>
      <c r="I63" s="258"/>
      <c r="J63" s="258"/>
    </row>
    <row r="64" spans="1:11">
      <c r="E64" s="258"/>
      <c r="F64" s="258"/>
      <c r="G64" s="258"/>
      <c r="H64" s="258"/>
      <c r="I64" s="258"/>
      <c r="J64" s="258"/>
    </row>
    <row r="65" spans="5:10">
      <c r="E65" s="258"/>
      <c r="F65" s="258"/>
      <c r="G65" s="258"/>
      <c r="H65" s="258"/>
      <c r="I65" s="258"/>
      <c r="J65" s="258"/>
    </row>
    <row r="66" spans="5:10">
      <c r="E66" s="258"/>
      <c r="F66" s="258"/>
      <c r="G66" s="258"/>
      <c r="H66" s="258"/>
      <c r="I66" s="258"/>
      <c r="J66" s="258"/>
    </row>
    <row r="67" spans="5:10">
      <c r="E67" s="258"/>
      <c r="F67" s="258"/>
      <c r="G67" s="258"/>
      <c r="H67" s="258"/>
      <c r="I67" s="258"/>
      <c r="J67" s="258"/>
    </row>
    <row r="68" spans="5:10">
      <c r="E68" s="258"/>
      <c r="F68" s="258"/>
      <c r="G68" s="258"/>
      <c r="H68" s="258"/>
      <c r="I68" s="258"/>
      <c r="J68" s="258"/>
    </row>
    <row r="69" spans="5:10">
      <c r="E69" s="258"/>
      <c r="F69" s="258"/>
      <c r="G69" s="258"/>
      <c r="H69" s="258"/>
      <c r="I69" s="258"/>
      <c r="J69" s="258"/>
    </row>
    <row r="70" spans="5:10">
      <c r="E70" s="258"/>
      <c r="F70" s="258"/>
      <c r="G70" s="258"/>
      <c r="H70" s="258"/>
      <c r="I70" s="258"/>
      <c r="J70" s="258"/>
    </row>
    <row r="71" spans="5:10">
      <c r="E71" s="258"/>
      <c r="F71" s="258"/>
      <c r="G71" s="258"/>
      <c r="H71" s="258"/>
      <c r="I71" s="258"/>
      <c r="J71" s="258"/>
    </row>
    <row r="72" spans="5:10">
      <c r="E72" s="258"/>
      <c r="F72" s="258"/>
      <c r="G72" s="258"/>
      <c r="H72" s="258"/>
      <c r="I72" s="258"/>
      <c r="J72" s="258"/>
    </row>
    <row r="73" spans="5:10">
      <c r="E73" s="258"/>
      <c r="F73" s="258"/>
      <c r="G73" s="258"/>
      <c r="H73" s="258"/>
      <c r="I73" s="258"/>
      <c r="J73" s="258"/>
    </row>
    <row r="74" spans="5:10">
      <c r="E74" s="258"/>
      <c r="F74" s="258"/>
      <c r="G74" s="258"/>
      <c r="H74" s="258"/>
      <c r="I74" s="258"/>
      <c r="J74" s="258"/>
    </row>
    <row r="75" spans="5:10">
      <c r="E75" s="258"/>
      <c r="F75" s="258"/>
      <c r="G75" s="258"/>
      <c r="H75" s="258"/>
      <c r="I75" s="258"/>
      <c r="J75" s="258"/>
    </row>
    <row r="76" spans="5:10">
      <c r="E76" s="258"/>
      <c r="F76" s="258"/>
      <c r="G76" s="258"/>
      <c r="H76" s="258"/>
      <c r="I76" s="258"/>
      <c r="J76" s="258"/>
    </row>
    <row r="77" spans="5:10">
      <c r="E77" s="258"/>
      <c r="F77" s="258"/>
      <c r="G77" s="258"/>
      <c r="H77" s="258"/>
      <c r="I77" s="258"/>
      <c r="J77" s="258"/>
    </row>
    <row r="78" spans="5:10">
      <c r="E78" s="258"/>
      <c r="F78" s="258"/>
      <c r="G78" s="258"/>
      <c r="H78" s="258"/>
      <c r="I78" s="258"/>
      <c r="J78" s="258"/>
    </row>
    <row r="79" spans="5:10">
      <c r="E79" s="258"/>
      <c r="F79" s="258"/>
      <c r="G79" s="258"/>
      <c r="H79" s="258"/>
      <c r="I79" s="258"/>
      <c r="J79" s="258"/>
    </row>
    <row r="80" spans="5:10">
      <c r="E80" s="258"/>
      <c r="F80" s="258"/>
      <c r="G80" s="258"/>
      <c r="H80" s="258"/>
      <c r="I80" s="258"/>
      <c r="J80" s="258"/>
    </row>
    <row r="81" spans="5:10">
      <c r="E81" s="258"/>
      <c r="F81" s="258"/>
      <c r="G81" s="258"/>
      <c r="H81" s="258"/>
      <c r="I81" s="258"/>
      <c r="J81" s="258"/>
    </row>
    <row r="82" spans="5:10">
      <c r="E82" s="258"/>
      <c r="F82" s="258"/>
      <c r="G82" s="258"/>
      <c r="H82" s="258"/>
      <c r="I82" s="258"/>
      <c r="J82" s="258"/>
    </row>
    <row r="83" spans="5:10">
      <c r="E83" s="258"/>
      <c r="F83" s="258"/>
      <c r="G83" s="258"/>
      <c r="H83" s="258"/>
      <c r="I83" s="258"/>
      <c r="J83" s="258"/>
    </row>
    <row r="84" spans="5:10">
      <c r="E84" s="258"/>
      <c r="F84" s="258"/>
      <c r="G84" s="258"/>
      <c r="H84" s="258"/>
      <c r="I84" s="258"/>
      <c r="J84" s="258"/>
    </row>
    <row r="85" spans="5:10">
      <c r="E85" s="258"/>
      <c r="F85" s="258"/>
      <c r="G85" s="258"/>
      <c r="H85" s="258"/>
      <c r="I85" s="258"/>
      <c r="J85" s="258"/>
    </row>
    <row r="86" spans="5:10">
      <c r="E86" s="258"/>
      <c r="F86" s="258"/>
      <c r="G86" s="258"/>
      <c r="H86" s="258"/>
      <c r="I86" s="258"/>
      <c r="J86" s="258"/>
    </row>
    <row r="87" spans="5:10">
      <c r="E87" s="258"/>
      <c r="F87" s="258"/>
      <c r="G87" s="258"/>
      <c r="H87" s="258"/>
      <c r="I87" s="258"/>
      <c r="J87" s="258"/>
    </row>
    <row r="88" spans="5:10">
      <c r="E88" s="258"/>
      <c r="F88" s="258"/>
      <c r="G88" s="258"/>
      <c r="H88" s="258"/>
      <c r="I88" s="258"/>
      <c r="J88" s="258"/>
    </row>
    <row r="89" spans="5:10">
      <c r="E89" s="258"/>
      <c r="F89" s="258"/>
      <c r="G89" s="258"/>
      <c r="H89" s="258"/>
      <c r="I89" s="258"/>
      <c r="J89" s="258"/>
    </row>
    <row r="90" spans="5:10">
      <c r="E90" s="258"/>
      <c r="F90" s="258"/>
      <c r="G90" s="258"/>
      <c r="H90" s="258"/>
      <c r="I90" s="258"/>
      <c r="J90" s="258"/>
    </row>
    <row r="91" spans="5:10">
      <c r="E91" s="258"/>
      <c r="F91" s="258"/>
      <c r="G91" s="258"/>
      <c r="H91" s="258"/>
      <c r="I91" s="258"/>
      <c r="J91" s="258"/>
    </row>
    <row r="92" spans="5:10">
      <c r="E92" s="258"/>
      <c r="F92" s="258"/>
      <c r="G92" s="258"/>
      <c r="H92" s="258"/>
      <c r="I92" s="258"/>
      <c r="J92" s="258"/>
    </row>
    <row r="93" spans="5:10">
      <c r="E93" s="258"/>
      <c r="F93" s="258"/>
      <c r="G93" s="258"/>
      <c r="H93" s="258"/>
      <c r="I93" s="258"/>
      <c r="J93" s="258"/>
    </row>
    <row r="94" spans="5:10">
      <c r="E94" s="258"/>
      <c r="F94" s="258"/>
      <c r="G94" s="258"/>
      <c r="H94" s="258"/>
      <c r="I94" s="258"/>
      <c r="J94" s="258"/>
    </row>
    <row r="95" spans="5:10">
      <c r="E95" s="258"/>
      <c r="F95" s="258"/>
      <c r="G95" s="258"/>
      <c r="H95" s="258"/>
      <c r="I95" s="258"/>
      <c r="J95" s="258"/>
    </row>
    <row r="96" spans="5:10">
      <c r="E96" s="258"/>
      <c r="F96" s="258"/>
      <c r="G96" s="258"/>
      <c r="H96" s="258"/>
      <c r="I96" s="258"/>
      <c r="J96" s="258"/>
    </row>
    <row r="97" spans="5:10">
      <c r="E97" s="258"/>
      <c r="F97" s="258"/>
      <c r="G97" s="258"/>
      <c r="H97" s="258"/>
      <c r="I97" s="258"/>
      <c r="J97" s="258"/>
    </row>
    <row r="98" spans="5:10">
      <c r="E98" s="258"/>
      <c r="F98" s="258"/>
      <c r="G98" s="258"/>
      <c r="H98" s="258"/>
      <c r="I98" s="258"/>
      <c r="J98" s="258"/>
    </row>
    <row r="99" spans="5:10">
      <c r="E99" s="258"/>
      <c r="F99" s="258"/>
      <c r="G99" s="258"/>
      <c r="H99" s="258"/>
      <c r="I99" s="258"/>
      <c r="J99" s="258"/>
    </row>
    <row r="100" spans="5:10">
      <c r="E100" s="258"/>
      <c r="F100" s="258"/>
      <c r="G100" s="258"/>
      <c r="H100" s="258"/>
      <c r="I100" s="258"/>
      <c r="J100" s="258"/>
    </row>
    <row r="101" spans="5:10">
      <c r="E101" s="258"/>
      <c r="F101" s="258"/>
      <c r="G101" s="258"/>
      <c r="H101" s="258"/>
      <c r="I101" s="258"/>
      <c r="J101" s="258"/>
    </row>
    <row r="102" spans="5:10">
      <c r="E102" s="258"/>
      <c r="F102" s="258"/>
      <c r="G102" s="258"/>
      <c r="H102" s="258"/>
      <c r="I102" s="258"/>
      <c r="J102" s="258"/>
    </row>
    <row r="103" spans="5:10">
      <c r="E103" s="258"/>
      <c r="F103" s="258"/>
      <c r="G103" s="258"/>
      <c r="H103" s="258"/>
      <c r="I103" s="258"/>
      <c r="J103" s="258"/>
    </row>
    <row r="104" spans="5:10">
      <c r="E104" s="258"/>
      <c r="F104" s="258"/>
      <c r="G104" s="258"/>
      <c r="H104" s="258"/>
      <c r="I104" s="258"/>
      <c r="J104" s="258"/>
    </row>
    <row r="105" spans="5:10">
      <c r="E105" s="258"/>
      <c r="F105" s="258"/>
      <c r="G105" s="258"/>
      <c r="H105" s="258"/>
      <c r="I105" s="258"/>
      <c r="J105" s="258"/>
    </row>
    <row r="106" spans="5:10">
      <c r="E106" s="258"/>
      <c r="F106" s="258"/>
      <c r="G106" s="258"/>
      <c r="H106" s="258"/>
      <c r="I106" s="258"/>
      <c r="J106" s="258"/>
    </row>
    <row r="107" spans="5:10">
      <c r="E107" s="258"/>
      <c r="F107" s="258"/>
      <c r="G107" s="258"/>
      <c r="H107" s="258"/>
      <c r="I107" s="258"/>
      <c r="J107" s="258"/>
    </row>
    <row r="108" spans="5:10">
      <c r="E108" s="258"/>
      <c r="F108" s="258"/>
      <c r="G108" s="258"/>
      <c r="H108" s="258"/>
      <c r="I108" s="258"/>
      <c r="J108" s="258"/>
    </row>
    <row r="109" spans="5:10">
      <c r="E109" s="258"/>
      <c r="F109" s="258"/>
      <c r="G109" s="258"/>
      <c r="H109" s="258"/>
      <c r="I109" s="258"/>
      <c r="J109" s="258"/>
    </row>
    <row r="110" spans="5:10">
      <c r="E110" s="258"/>
      <c r="F110" s="258"/>
      <c r="G110" s="258"/>
      <c r="H110" s="258"/>
      <c r="I110" s="258"/>
      <c r="J110" s="258"/>
    </row>
    <row r="111" spans="5:10">
      <c r="E111" s="258"/>
      <c r="F111" s="258"/>
      <c r="G111" s="258"/>
      <c r="H111" s="258"/>
      <c r="I111" s="258"/>
      <c r="J111" s="258"/>
    </row>
    <row r="112" spans="5:10">
      <c r="E112" s="258"/>
      <c r="F112" s="258"/>
      <c r="G112" s="258"/>
      <c r="H112" s="258"/>
      <c r="I112" s="258"/>
      <c r="J112" s="258"/>
    </row>
    <row r="113" spans="5:10">
      <c r="E113" s="258"/>
      <c r="F113" s="258"/>
      <c r="G113" s="258"/>
      <c r="H113" s="258"/>
      <c r="I113" s="258"/>
      <c r="J113" s="258"/>
    </row>
    <row r="114" spans="5:10">
      <c r="E114" s="258"/>
      <c r="F114" s="258"/>
      <c r="G114" s="258"/>
      <c r="H114" s="258"/>
      <c r="I114" s="258"/>
      <c r="J114" s="258"/>
    </row>
    <row r="115" spans="5:10">
      <c r="E115" s="258"/>
      <c r="F115" s="258"/>
      <c r="G115" s="258"/>
      <c r="H115" s="258"/>
      <c r="I115" s="258"/>
      <c r="J115" s="258"/>
    </row>
    <row r="116" spans="5:10">
      <c r="E116" s="258"/>
      <c r="F116" s="258"/>
      <c r="G116" s="258"/>
      <c r="H116" s="258"/>
      <c r="I116" s="258"/>
      <c r="J116" s="258"/>
    </row>
    <row r="117" spans="5:10">
      <c r="E117" s="258"/>
      <c r="F117" s="258"/>
      <c r="G117" s="258"/>
      <c r="H117" s="258"/>
      <c r="I117" s="258"/>
      <c r="J117" s="258"/>
    </row>
    <row r="118" spans="5:10">
      <c r="E118" s="258"/>
      <c r="F118" s="258"/>
      <c r="G118" s="258"/>
      <c r="H118" s="258"/>
      <c r="I118" s="258"/>
      <c r="J118" s="258"/>
    </row>
    <row r="119" spans="5:10">
      <c r="E119" s="258"/>
      <c r="F119" s="258"/>
      <c r="G119" s="258"/>
      <c r="H119" s="258"/>
      <c r="I119" s="258"/>
      <c r="J119" s="258"/>
    </row>
    <row r="120" spans="5:10">
      <c r="E120" s="258"/>
      <c r="F120" s="258"/>
      <c r="G120" s="258"/>
      <c r="H120" s="258"/>
      <c r="I120" s="258"/>
      <c r="J120" s="258"/>
    </row>
    <row r="121" spans="5:10">
      <c r="E121" s="258"/>
      <c r="F121" s="258"/>
      <c r="G121" s="258"/>
      <c r="H121" s="258"/>
      <c r="I121" s="258"/>
      <c r="J121" s="258"/>
    </row>
    <row r="122" spans="5:10">
      <c r="E122" s="258"/>
      <c r="F122" s="258"/>
      <c r="G122" s="258"/>
      <c r="H122" s="258"/>
      <c r="I122" s="258"/>
      <c r="J122" s="258"/>
    </row>
    <row r="123" spans="5:10">
      <c r="E123" s="258"/>
      <c r="F123" s="258"/>
      <c r="G123" s="258"/>
      <c r="H123" s="258"/>
      <c r="I123" s="258"/>
      <c r="J123" s="258"/>
    </row>
    <row r="124" spans="5:10">
      <c r="E124" s="258"/>
      <c r="F124" s="258"/>
      <c r="G124" s="258"/>
      <c r="H124" s="258"/>
      <c r="I124" s="258"/>
      <c r="J124" s="258"/>
    </row>
    <row r="125" spans="5:10">
      <c r="E125" s="258"/>
      <c r="F125" s="258"/>
      <c r="G125" s="258"/>
      <c r="H125" s="258"/>
      <c r="I125" s="258"/>
      <c r="J125" s="258"/>
    </row>
    <row r="126" spans="5:10">
      <c r="E126" s="258"/>
      <c r="F126" s="258"/>
      <c r="G126" s="258"/>
      <c r="H126" s="258"/>
      <c r="I126" s="258"/>
      <c r="J126" s="258"/>
    </row>
    <row r="127" spans="5:10">
      <c r="E127" s="258"/>
      <c r="F127" s="258"/>
      <c r="G127" s="258"/>
      <c r="H127" s="258"/>
      <c r="I127" s="258"/>
      <c r="J127" s="258"/>
    </row>
    <row r="128" spans="5:10">
      <c r="E128" s="258"/>
      <c r="F128" s="258"/>
      <c r="G128" s="258"/>
      <c r="H128" s="258"/>
      <c r="I128" s="258"/>
      <c r="J128" s="258"/>
    </row>
    <row r="129" spans="5:10">
      <c r="E129" s="258"/>
      <c r="F129" s="258"/>
      <c r="G129" s="258"/>
      <c r="H129" s="258"/>
      <c r="I129" s="258"/>
      <c r="J129" s="258"/>
    </row>
    <row r="130" spans="5:10">
      <c r="E130" s="258"/>
      <c r="F130" s="258"/>
      <c r="G130" s="258"/>
      <c r="H130" s="258"/>
      <c r="I130" s="258"/>
      <c r="J130" s="258"/>
    </row>
    <row r="131" spans="5:10">
      <c r="E131" s="258"/>
      <c r="F131" s="258"/>
      <c r="G131" s="258"/>
      <c r="H131" s="258"/>
      <c r="I131" s="258"/>
      <c r="J131" s="258"/>
    </row>
    <row r="132" spans="5:10">
      <c r="E132" s="258"/>
      <c r="F132" s="258"/>
      <c r="G132" s="258"/>
      <c r="H132" s="258"/>
      <c r="I132" s="258"/>
      <c r="J132" s="258"/>
    </row>
    <row r="133" spans="5:10">
      <c r="E133" s="258"/>
      <c r="F133" s="258"/>
      <c r="G133" s="258"/>
      <c r="H133" s="258"/>
      <c r="I133" s="258"/>
      <c r="J133" s="258"/>
    </row>
    <row r="134" spans="5:10">
      <c r="E134" s="258"/>
      <c r="F134" s="258"/>
      <c r="G134" s="258"/>
      <c r="H134" s="258"/>
      <c r="I134" s="258"/>
      <c r="J134" s="258"/>
    </row>
    <row r="135" spans="5:10">
      <c r="E135" s="258"/>
      <c r="F135" s="258"/>
      <c r="G135" s="258"/>
      <c r="H135" s="258"/>
      <c r="I135" s="258"/>
      <c r="J135" s="258"/>
    </row>
    <row r="136" spans="5:10">
      <c r="E136" s="258"/>
      <c r="F136" s="258"/>
      <c r="G136" s="258"/>
      <c r="H136" s="258"/>
      <c r="I136" s="258"/>
      <c r="J136" s="258"/>
    </row>
    <row r="137" spans="5:10">
      <c r="E137" s="258"/>
      <c r="F137" s="258"/>
      <c r="G137" s="258"/>
      <c r="H137" s="258"/>
      <c r="I137" s="258"/>
      <c r="J137" s="258"/>
    </row>
    <row r="138" spans="5:10">
      <c r="E138" s="258"/>
      <c r="F138" s="258"/>
      <c r="G138" s="258"/>
      <c r="H138" s="258"/>
      <c r="I138" s="258"/>
      <c r="J138" s="258"/>
    </row>
    <row r="139" spans="5:10">
      <c r="E139" s="258"/>
      <c r="F139" s="258"/>
      <c r="G139" s="258"/>
      <c r="H139" s="258"/>
      <c r="I139" s="258"/>
      <c r="J139" s="258"/>
    </row>
    <row r="140" spans="5:10">
      <c r="E140" s="258"/>
      <c r="F140" s="258"/>
      <c r="G140" s="258"/>
      <c r="H140" s="258"/>
      <c r="I140" s="258"/>
      <c r="J140" s="258"/>
    </row>
    <row r="141" spans="5:10">
      <c r="E141" s="258"/>
      <c r="F141" s="258"/>
      <c r="G141" s="258"/>
      <c r="H141" s="258"/>
      <c r="I141" s="258"/>
      <c r="J141" s="258"/>
    </row>
    <row r="142" spans="5:10">
      <c r="E142" s="258"/>
      <c r="F142" s="258"/>
      <c r="G142" s="258"/>
      <c r="H142" s="258"/>
      <c r="I142" s="258"/>
      <c r="J142" s="258"/>
    </row>
    <row r="143" spans="5:10">
      <c r="E143" s="258"/>
      <c r="F143" s="258"/>
      <c r="G143" s="258"/>
      <c r="H143" s="258"/>
      <c r="I143" s="258"/>
      <c r="J143" s="258"/>
    </row>
    <row r="144" spans="5:10">
      <c r="E144" s="258"/>
      <c r="F144" s="258"/>
      <c r="G144" s="258"/>
      <c r="H144" s="258"/>
      <c r="I144" s="258"/>
      <c r="J144" s="258"/>
    </row>
    <row r="145" spans="5:10">
      <c r="E145" s="258"/>
      <c r="F145" s="258"/>
      <c r="G145" s="258"/>
      <c r="H145" s="258"/>
      <c r="I145" s="258"/>
      <c r="J145" s="258"/>
    </row>
    <row r="146" spans="5:10">
      <c r="E146" s="258"/>
      <c r="F146" s="258"/>
      <c r="G146" s="258"/>
      <c r="H146" s="258"/>
      <c r="I146" s="258"/>
      <c r="J146" s="258"/>
    </row>
    <row r="147" spans="5:10">
      <c r="E147" s="258"/>
      <c r="F147" s="258"/>
      <c r="G147" s="258"/>
      <c r="H147" s="258"/>
      <c r="I147" s="258"/>
      <c r="J147" s="258"/>
    </row>
    <row r="148" spans="5:10">
      <c r="E148" s="258"/>
      <c r="F148" s="258"/>
      <c r="G148" s="258"/>
      <c r="H148" s="258"/>
      <c r="I148" s="258"/>
      <c r="J148" s="258"/>
    </row>
    <row r="149" spans="5:10">
      <c r="E149" s="258"/>
      <c r="F149" s="258"/>
      <c r="G149" s="258"/>
      <c r="H149" s="258"/>
      <c r="I149" s="258"/>
      <c r="J149" s="258"/>
    </row>
    <row r="150" spans="5:10">
      <c r="E150" s="258"/>
      <c r="F150" s="258"/>
      <c r="G150" s="258"/>
      <c r="H150" s="258"/>
      <c r="I150" s="258"/>
      <c r="J150" s="258"/>
    </row>
    <row r="151" spans="5:10">
      <c r="E151" s="258"/>
      <c r="F151" s="258"/>
      <c r="G151" s="258"/>
      <c r="H151" s="258"/>
      <c r="I151" s="258"/>
      <c r="J151" s="258"/>
    </row>
    <row r="152" spans="5:10">
      <c r="E152" s="258"/>
      <c r="F152" s="258"/>
      <c r="G152" s="258"/>
      <c r="H152" s="258"/>
      <c r="I152" s="258"/>
      <c r="J152" s="258"/>
    </row>
    <row r="153" spans="5:10">
      <c r="E153" s="258"/>
      <c r="F153" s="258"/>
      <c r="G153" s="258"/>
      <c r="H153" s="258"/>
      <c r="I153" s="258"/>
      <c r="J153" s="258"/>
    </row>
    <row r="154" spans="5:10">
      <c r="E154" s="258"/>
      <c r="F154" s="258"/>
      <c r="G154" s="258"/>
      <c r="H154" s="258"/>
      <c r="I154" s="258"/>
      <c r="J154" s="258"/>
    </row>
    <row r="155" spans="5:10">
      <c r="E155" s="258"/>
      <c r="F155" s="258"/>
      <c r="G155" s="258"/>
      <c r="H155" s="258"/>
      <c r="I155" s="258"/>
      <c r="J155" s="258"/>
    </row>
    <row r="156" spans="5:10">
      <c r="E156" s="258"/>
      <c r="F156" s="258"/>
      <c r="G156" s="258"/>
      <c r="H156" s="258"/>
      <c r="I156" s="258"/>
      <c r="J156" s="258"/>
    </row>
    <row r="157" spans="5:10">
      <c r="E157" s="258"/>
      <c r="F157" s="258"/>
      <c r="G157" s="258"/>
      <c r="H157" s="258"/>
      <c r="I157" s="258"/>
      <c r="J157" s="258"/>
    </row>
    <row r="158" spans="5:10">
      <c r="E158" s="258"/>
      <c r="F158" s="258"/>
      <c r="G158" s="258"/>
      <c r="H158" s="258"/>
      <c r="I158" s="258"/>
      <c r="J158" s="258"/>
    </row>
    <row r="159" spans="5:10">
      <c r="E159" s="258"/>
      <c r="F159" s="258"/>
      <c r="G159" s="258"/>
      <c r="H159" s="258"/>
      <c r="I159" s="258"/>
      <c r="J159" s="258"/>
    </row>
    <row r="160" spans="5:10">
      <c r="E160" s="258"/>
      <c r="F160" s="258"/>
      <c r="G160" s="258"/>
      <c r="H160" s="258"/>
      <c r="I160" s="258"/>
      <c r="J160" s="258"/>
    </row>
    <row r="161" spans="5:10">
      <c r="E161" s="258"/>
      <c r="F161" s="258"/>
      <c r="G161" s="258"/>
      <c r="H161" s="258"/>
      <c r="I161" s="258"/>
      <c r="J161" s="258"/>
    </row>
    <row r="162" spans="5:10">
      <c r="E162" s="258"/>
      <c r="F162" s="258"/>
      <c r="G162" s="258"/>
      <c r="H162" s="258"/>
      <c r="I162" s="258"/>
      <c r="J162" s="258"/>
    </row>
    <row r="163" spans="5:10">
      <c r="E163" s="258"/>
      <c r="F163" s="258"/>
      <c r="G163" s="258"/>
      <c r="H163" s="258"/>
      <c r="I163" s="258"/>
      <c r="J163" s="258"/>
    </row>
    <row r="164" spans="5:10">
      <c r="E164" s="258"/>
      <c r="F164" s="258"/>
      <c r="G164" s="258"/>
      <c r="H164" s="258"/>
      <c r="I164" s="258"/>
      <c r="J164" s="258"/>
    </row>
    <row r="165" spans="5:10">
      <c r="E165" s="258"/>
      <c r="F165" s="258"/>
      <c r="G165" s="258"/>
      <c r="H165" s="258"/>
      <c r="I165" s="258"/>
      <c r="J165" s="258"/>
    </row>
    <row r="166" spans="5:10">
      <c r="E166" s="258"/>
      <c r="F166" s="258"/>
      <c r="G166" s="258"/>
      <c r="H166" s="258"/>
      <c r="I166" s="258"/>
      <c r="J166" s="258"/>
    </row>
    <row r="167" spans="5:10">
      <c r="E167" s="258"/>
      <c r="F167" s="258"/>
      <c r="G167" s="258"/>
      <c r="H167" s="258"/>
      <c r="I167" s="258"/>
      <c r="J167" s="258"/>
    </row>
    <row r="168" spans="5:10">
      <c r="E168" s="258"/>
      <c r="F168" s="258"/>
      <c r="G168" s="258"/>
      <c r="H168" s="258"/>
      <c r="I168" s="258"/>
      <c r="J168" s="258"/>
    </row>
    <row r="169" spans="5:10">
      <c r="E169" s="258"/>
      <c r="F169" s="258"/>
      <c r="G169" s="258"/>
      <c r="H169" s="258"/>
      <c r="I169" s="258"/>
      <c r="J169" s="258"/>
    </row>
    <row r="170" spans="5:10">
      <c r="E170" s="258"/>
      <c r="F170" s="258"/>
      <c r="G170" s="258"/>
      <c r="H170" s="258"/>
      <c r="I170" s="258"/>
      <c r="J170" s="258"/>
    </row>
    <row r="171" spans="5:10">
      <c r="E171" s="258"/>
      <c r="F171" s="258"/>
      <c r="G171" s="258"/>
      <c r="H171" s="258"/>
      <c r="I171" s="258"/>
      <c r="J171" s="258"/>
    </row>
    <row r="172" spans="5:10">
      <c r="E172" s="258"/>
      <c r="F172" s="258"/>
      <c r="G172" s="258"/>
      <c r="H172" s="258"/>
      <c r="I172" s="258"/>
      <c r="J172" s="258"/>
    </row>
    <row r="173" spans="5:10">
      <c r="E173" s="258"/>
      <c r="F173" s="258"/>
      <c r="G173" s="258"/>
      <c r="H173" s="258"/>
      <c r="I173" s="258"/>
      <c r="J173" s="258"/>
    </row>
    <row r="174" spans="5:10">
      <c r="E174" s="258"/>
      <c r="F174" s="258"/>
      <c r="G174" s="258"/>
      <c r="H174" s="258"/>
      <c r="I174" s="258"/>
      <c r="J174" s="258"/>
    </row>
    <row r="175" spans="5:10">
      <c r="E175" s="258"/>
      <c r="F175" s="258"/>
      <c r="G175" s="258"/>
      <c r="H175" s="258"/>
      <c r="I175" s="258"/>
      <c r="J175" s="258"/>
    </row>
    <row r="176" spans="5:10">
      <c r="E176" s="258"/>
      <c r="F176" s="258"/>
      <c r="G176" s="258"/>
      <c r="H176" s="258"/>
      <c r="I176" s="258"/>
      <c r="J176" s="258"/>
    </row>
    <row r="177" spans="5:10">
      <c r="E177" s="258"/>
      <c r="F177" s="258"/>
      <c r="G177" s="258"/>
      <c r="H177" s="258"/>
      <c r="I177" s="258"/>
      <c r="J177" s="258"/>
    </row>
    <row r="178" spans="5:10">
      <c r="E178" s="258"/>
      <c r="F178" s="258"/>
      <c r="G178" s="258"/>
      <c r="H178" s="258"/>
      <c r="I178" s="258"/>
      <c r="J178" s="258"/>
    </row>
  </sheetData>
  <mergeCells count="11">
    <mergeCell ref="J4:J5"/>
    <mergeCell ref="A7:D7"/>
    <mergeCell ref="A3:D5"/>
    <mergeCell ref="E3:G3"/>
    <mergeCell ref="H3:J3"/>
    <mergeCell ref="E4:E5"/>
    <mergeCell ref="A23:D23"/>
    <mergeCell ref="F4:F5"/>
    <mergeCell ref="G4:G5"/>
    <mergeCell ref="H4:H5"/>
    <mergeCell ref="I4:I5"/>
  </mergeCells>
  <phoneticPr fontId="1"/>
  <pageMargins left="0.59055118110236227" right="0.39370078740157483" top="0.86614173228346458" bottom="0.86614173228346458" header="0.11811023622047245" footer="0.59055118110236227"/>
  <pageSetup paperSize="9" fitToHeight="0" orientation="portrait" r:id="rId1"/>
  <headerFooter alignWithMargins="0">
    <oddFooter>&amp;C22</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view="pageBreakPreview" zoomScaleNormal="100" zoomScaleSheetLayoutView="100" workbookViewId="0">
      <selection activeCell="C66" sqref="C66"/>
    </sheetView>
  </sheetViews>
  <sheetFormatPr defaultRowHeight="12"/>
  <cols>
    <col min="1" max="3" width="9" style="304"/>
    <col min="4" max="4" width="15.625" style="304" customWidth="1"/>
    <col min="5" max="8" width="12.375" style="304" customWidth="1"/>
    <col min="9" max="9" width="8" style="304" customWidth="1"/>
    <col min="10" max="241" width="9" style="304"/>
    <col min="242" max="242" width="15.625" style="304" customWidth="1"/>
    <col min="243" max="243" width="5.75" style="304" customWidth="1"/>
    <col min="244" max="246" width="5.25" style="304" customWidth="1"/>
    <col min="247" max="248" width="5.375" style="304" customWidth="1"/>
    <col min="249" max="249" width="5.125" style="304" customWidth="1"/>
    <col min="250" max="253" width="4.625" style="304" customWidth="1"/>
    <col min="254" max="254" width="3.625" style="304" customWidth="1"/>
    <col min="255" max="255" width="9" style="304"/>
    <col min="256" max="257" width="5.625" style="304" customWidth="1"/>
    <col min="258" max="258" width="10.5" style="304" customWidth="1"/>
    <col min="259" max="260" width="10.25" style="304" customWidth="1"/>
    <col min="261" max="261" width="10.625" style="304" customWidth="1"/>
    <col min="262" max="262" width="12.875" style="304" customWidth="1"/>
    <col min="263" max="263" width="10.25" style="304" customWidth="1"/>
    <col min="264" max="264" width="10.75" style="304" customWidth="1"/>
    <col min="265" max="265" width="8" style="304" customWidth="1"/>
    <col min="266" max="497" width="9" style="304"/>
    <col min="498" max="498" width="15.625" style="304" customWidth="1"/>
    <col min="499" max="499" width="5.75" style="304" customWidth="1"/>
    <col min="500" max="502" width="5.25" style="304" customWidth="1"/>
    <col min="503" max="504" width="5.375" style="304" customWidth="1"/>
    <col min="505" max="505" width="5.125" style="304" customWidth="1"/>
    <col min="506" max="509" width="4.625" style="304" customWidth="1"/>
    <col min="510" max="510" width="3.625" style="304" customWidth="1"/>
    <col min="511" max="511" width="9" style="304"/>
    <col min="512" max="513" width="5.625" style="304" customWidth="1"/>
    <col min="514" max="514" width="10.5" style="304" customWidth="1"/>
    <col min="515" max="516" width="10.25" style="304" customWidth="1"/>
    <col min="517" max="517" width="10.625" style="304" customWidth="1"/>
    <col min="518" max="518" width="12.875" style="304" customWidth="1"/>
    <col min="519" max="519" width="10.25" style="304" customWidth="1"/>
    <col min="520" max="520" width="10.75" style="304" customWidth="1"/>
    <col min="521" max="521" width="8" style="304" customWidth="1"/>
    <col min="522" max="753" width="9" style="304"/>
    <col min="754" max="754" width="15.625" style="304" customWidth="1"/>
    <col min="755" max="755" width="5.75" style="304" customWidth="1"/>
    <col min="756" max="758" width="5.25" style="304" customWidth="1"/>
    <col min="759" max="760" width="5.375" style="304" customWidth="1"/>
    <col min="761" max="761" width="5.125" style="304" customWidth="1"/>
    <col min="762" max="765" width="4.625" style="304" customWidth="1"/>
    <col min="766" max="766" width="3.625" style="304" customWidth="1"/>
    <col min="767" max="767" width="9" style="304"/>
    <col min="768" max="769" width="5.625" style="304" customWidth="1"/>
    <col min="770" max="770" width="10.5" style="304" customWidth="1"/>
    <col min="771" max="772" width="10.25" style="304" customWidth="1"/>
    <col min="773" max="773" width="10.625" style="304" customWidth="1"/>
    <col min="774" max="774" width="12.875" style="304" customWidth="1"/>
    <col min="775" max="775" width="10.25" style="304" customWidth="1"/>
    <col min="776" max="776" width="10.75" style="304" customWidth="1"/>
    <col min="777" max="777" width="8" style="304" customWidth="1"/>
    <col min="778" max="1009" width="9" style="304"/>
    <col min="1010" max="1010" width="15.625" style="304" customWidth="1"/>
    <col min="1011" max="1011" width="5.75" style="304" customWidth="1"/>
    <col min="1012" max="1014" width="5.25" style="304" customWidth="1"/>
    <col min="1015" max="1016" width="5.375" style="304" customWidth="1"/>
    <col min="1017" max="1017" width="5.125" style="304" customWidth="1"/>
    <col min="1018" max="1021" width="4.625" style="304" customWidth="1"/>
    <col min="1022" max="1022" width="3.625" style="304" customWidth="1"/>
    <col min="1023" max="1023" width="9" style="304"/>
    <col min="1024" max="1025" width="5.625" style="304" customWidth="1"/>
    <col min="1026" max="1026" width="10.5" style="304" customWidth="1"/>
    <col min="1027" max="1028" width="10.25" style="304" customWidth="1"/>
    <col min="1029" max="1029" width="10.625" style="304" customWidth="1"/>
    <col min="1030" max="1030" width="12.875" style="304" customWidth="1"/>
    <col min="1031" max="1031" width="10.25" style="304" customWidth="1"/>
    <col min="1032" max="1032" width="10.75" style="304" customWidth="1"/>
    <col min="1033" max="1033" width="8" style="304" customWidth="1"/>
    <col min="1034" max="1265" width="9" style="304"/>
    <col min="1266" max="1266" width="15.625" style="304" customWidth="1"/>
    <col min="1267" max="1267" width="5.75" style="304" customWidth="1"/>
    <col min="1268" max="1270" width="5.25" style="304" customWidth="1"/>
    <col min="1271" max="1272" width="5.375" style="304" customWidth="1"/>
    <col min="1273" max="1273" width="5.125" style="304" customWidth="1"/>
    <col min="1274" max="1277" width="4.625" style="304" customWidth="1"/>
    <col min="1278" max="1278" width="3.625" style="304" customWidth="1"/>
    <col min="1279" max="1279" width="9" style="304"/>
    <col min="1280" max="1281" width="5.625" style="304" customWidth="1"/>
    <col min="1282" max="1282" width="10.5" style="304" customWidth="1"/>
    <col min="1283" max="1284" width="10.25" style="304" customWidth="1"/>
    <col min="1285" max="1285" width="10.625" style="304" customWidth="1"/>
    <col min="1286" max="1286" width="12.875" style="304" customWidth="1"/>
    <col min="1287" max="1287" width="10.25" style="304" customWidth="1"/>
    <col min="1288" max="1288" width="10.75" style="304" customWidth="1"/>
    <col min="1289" max="1289" width="8" style="304" customWidth="1"/>
    <col min="1290" max="1521" width="9" style="304"/>
    <col min="1522" max="1522" width="15.625" style="304" customWidth="1"/>
    <col min="1523" max="1523" width="5.75" style="304" customWidth="1"/>
    <col min="1524" max="1526" width="5.25" style="304" customWidth="1"/>
    <col min="1527" max="1528" width="5.375" style="304" customWidth="1"/>
    <col min="1529" max="1529" width="5.125" style="304" customWidth="1"/>
    <col min="1530" max="1533" width="4.625" style="304" customWidth="1"/>
    <col min="1534" max="1534" width="3.625" style="304" customWidth="1"/>
    <col min="1535" max="1535" width="9" style="304"/>
    <col min="1536" max="1537" width="5.625" style="304" customWidth="1"/>
    <col min="1538" max="1538" width="10.5" style="304" customWidth="1"/>
    <col min="1539" max="1540" width="10.25" style="304" customWidth="1"/>
    <col min="1541" max="1541" width="10.625" style="304" customWidth="1"/>
    <col min="1542" max="1542" width="12.875" style="304" customWidth="1"/>
    <col min="1543" max="1543" width="10.25" style="304" customWidth="1"/>
    <col min="1544" max="1544" width="10.75" style="304" customWidth="1"/>
    <col min="1545" max="1545" width="8" style="304" customWidth="1"/>
    <col min="1546" max="1777" width="9" style="304"/>
    <col min="1778" max="1778" width="15.625" style="304" customWidth="1"/>
    <col min="1779" max="1779" width="5.75" style="304" customWidth="1"/>
    <col min="1780" max="1782" width="5.25" style="304" customWidth="1"/>
    <col min="1783" max="1784" width="5.375" style="304" customWidth="1"/>
    <col min="1785" max="1785" width="5.125" style="304" customWidth="1"/>
    <col min="1786" max="1789" width="4.625" style="304" customWidth="1"/>
    <col min="1790" max="1790" width="3.625" style="304" customWidth="1"/>
    <col min="1791" max="1791" width="9" style="304"/>
    <col min="1792" max="1793" width="5.625" style="304" customWidth="1"/>
    <col min="1794" max="1794" width="10.5" style="304" customWidth="1"/>
    <col min="1795" max="1796" width="10.25" style="304" customWidth="1"/>
    <col min="1797" max="1797" width="10.625" style="304" customWidth="1"/>
    <col min="1798" max="1798" width="12.875" style="304" customWidth="1"/>
    <col min="1799" max="1799" width="10.25" style="304" customWidth="1"/>
    <col min="1800" max="1800" width="10.75" style="304" customWidth="1"/>
    <col min="1801" max="1801" width="8" style="304" customWidth="1"/>
    <col min="1802" max="2033" width="9" style="304"/>
    <col min="2034" max="2034" width="15.625" style="304" customWidth="1"/>
    <col min="2035" max="2035" width="5.75" style="304" customWidth="1"/>
    <col min="2036" max="2038" width="5.25" style="304" customWidth="1"/>
    <col min="2039" max="2040" width="5.375" style="304" customWidth="1"/>
    <col min="2041" max="2041" width="5.125" style="304" customWidth="1"/>
    <col min="2042" max="2045" width="4.625" style="304" customWidth="1"/>
    <col min="2046" max="2046" width="3.625" style="304" customWidth="1"/>
    <col min="2047" max="2047" width="9" style="304"/>
    <col min="2048" max="2049" width="5.625" style="304" customWidth="1"/>
    <col min="2050" max="2050" width="10.5" style="304" customWidth="1"/>
    <col min="2051" max="2052" width="10.25" style="304" customWidth="1"/>
    <col min="2053" max="2053" width="10.625" style="304" customWidth="1"/>
    <col min="2054" max="2054" width="12.875" style="304" customWidth="1"/>
    <col min="2055" max="2055" width="10.25" style="304" customWidth="1"/>
    <col min="2056" max="2056" width="10.75" style="304" customWidth="1"/>
    <col min="2057" max="2057" width="8" style="304" customWidth="1"/>
    <col min="2058" max="2289" width="9" style="304"/>
    <col min="2290" max="2290" width="15.625" style="304" customWidth="1"/>
    <col min="2291" max="2291" width="5.75" style="304" customWidth="1"/>
    <col min="2292" max="2294" width="5.25" style="304" customWidth="1"/>
    <col min="2295" max="2296" width="5.375" style="304" customWidth="1"/>
    <col min="2297" max="2297" width="5.125" style="304" customWidth="1"/>
    <col min="2298" max="2301" width="4.625" style="304" customWidth="1"/>
    <col min="2302" max="2302" width="3.625" style="304" customWidth="1"/>
    <col min="2303" max="2303" width="9" style="304"/>
    <col min="2304" max="2305" width="5.625" style="304" customWidth="1"/>
    <col min="2306" max="2306" width="10.5" style="304" customWidth="1"/>
    <col min="2307" max="2308" width="10.25" style="304" customWidth="1"/>
    <col min="2309" max="2309" width="10.625" style="304" customWidth="1"/>
    <col min="2310" max="2310" width="12.875" style="304" customWidth="1"/>
    <col min="2311" max="2311" width="10.25" style="304" customWidth="1"/>
    <col min="2312" max="2312" width="10.75" style="304" customWidth="1"/>
    <col min="2313" max="2313" width="8" style="304" customWidth="1"/>
    <col min="2314" max="2545" width="9" style="304"/>
    <col min="2546" max="2546" width="15.625" style="304" customWidth="1"/>
    <col min="2547" max="2547" width="5.75" style="304" customWidth="1"/>
    <col min="2548" max="2550" width="5.25" style="304" customWidth="1"/>
    <col min="2551" max="2552" width="5.375" style="304" customWidth="1"/>
    <col min="2553" max="2553" width="5.125" style="304" customWidth="1"/>
    <col min="2554" max="2557" width="4.625" style="304" customWidth="1"/>
    <col min="2558" max="2558" width="3.625" style="304" customWidth="1"/>
    <col min="2559" max="2559" width="9" style="304"/>
    <col min="2560" max="2561" width="5.625" style="304" customWidth="1"/>
    <col min="2562" max="2562" width="10.5" style="304" customWidth="1"/>
    <col min="2563" max="2564" width="10.25" style="304" customWidth="1"/>
    <col min="2565" max="2565" width="10.625" style="304" customWidth="1"/>
    <col min="2566" max="2566" width="12.875" style="304" customWidth="1"/>
    <col min="2567" max="2567" width="10.25" style="304" customWidth="1"/>
    <col min="2568" max="2568" width="10.75" style="304" customWidth="1"/>
    <col min="2569" max="2569" width="8" style="304" customWidth="1"/>
    <col min="2570" max="2801" width="9" style="304"/>
    <col min="2802" max="2802" width="15.625" style="304" customWidth="1"/>
    <col min="2803" max="2803" width="5.75" style="304" customWidth="1"/>
    <col min="2804" max="2806" width="5.25" style="304" customWidth="1"/>
    <col min="2807" max="2808" width="5.375" style="304" customWidth="1"/>
    <col min="2809" max="2809" width="5.125" style="304" customWidth="1"/>
    <col min="2810" max="2813" width="4.625" style="304" customWidth="1"/>
    <col min="2814" max="2814" width="3.625" style="304" customWidth="1"/>
    <col min="2815" max="2815" width="9" style="304"/>
    <col min="2816" max="2817" width="5.625" style="304" customWidth="1"/>
    <col min="2818" max="2818" width="10.5" style="304" customWidth="1"/>
    <col min="2819" max="2820" width="10.25" style="304" customWidth="1"/>
    <col min="2821" max="2821" width="10.625" style="304" customWidth="1"/>
    <col min="2822" max="2822" width="12.875" style="304" customWidth="1"/>
    <col min="2823" max="2823" width="10.25" style="304" customWidth="1"/>
    <col min="2824" max="2824" width="10.75" style="304" customWidth="1"/>
    <col min="2825" max="2825" width="8" style="304" customWidth="1"/>
    <col min="2826" max="3057" width="9" style="304"/>
    <col min="3058" max="3058" width="15.625" style="304" customWidth="1"/>
    <col min="3059" max="3059" width="5.75" style="304" customWidth="1"/>
    <col min="3060" max="3062" width="5.25" style="304" customWidth="1"/>
    <col min="3063" max="3064" width="5.375" style="304" customWidth="1"/>
    <col min="3065" max="3065" width="5.125" style="304" customWidth="1"/>
    <col min="3066" max="3069" width="4.625" style="304" customWidth="1"/>
    <col min="3070" max="3070" width="3.625" style="304" customWidth="1"/>
    <col min="3071" max="3071" width="9" style="304"/>
    <col min="3072" max="3073" width="5.625" style="304" customWidth="1"/>
    <col min="3074" max="3074" width="10.5" style="304" customWidth="1"/>
    <col min="3075" max="3076" width="10.25" style="304" customWidth="1"/>
    <col min="3077" max="3077" width="10.625" style="304" customWidth="1"/>
    <col min="3078" max="3078" width="12.875" style="304" customWidth="1"/>
    <col min="3079" max="3079" width="10.25" style="304" customWidth="1"/>
    <col min="3080" max="3080" width="10.75" style="304" customWidth="1"/>
    <col min="3081" max="3081" width="8" style="304" customWidth="1"/>
    <col min="3082" max="3313" width="9" style="304"/>
    <col min="3314" max="3314" width="15.625" style="304" customWidth="1"/>
    <col min="3315" max="3315" width="5.75" style="304" customWidth="1"/>
    <col min="3316" max="3318" width="5.25" style="304" customWidth="1"/>
    <col min="3319" max="3320" width="5.375" style="304" customWidth="1"/>
    <col min="3321" max="3321" width="5.125" style="304" customWidth="1"/>
    <col min="3322" max="3325" width="4.625" style="304" customWidth="1"/>
    <col min="3326" max="3326" width="3.625" style="304" customWidth="1"/>
    <col min="3327" max="3327" width="9" style="304"/>
    <col min="3328" max="3329" width="5.625" style="304" customWidth="1"/>
    <col min="3330" max="3330" width="10.5" style="304" customWidth="1"/>
    <col min="3331" max="3332" width="10.25" style="304" customWidth="1"/>
    <col min="3333" max="3333" width="10.625" style="304" customWidth="1"/>
    <col min="3334" max="3334" width="12.875" style="304" customWidth="1"/>
    <col min="3335" max="3335" width="10.25" style="304" customWidth="1"/>
    <col min="3336" max="3336" width="10.75" style="304" customWidth="1"/>
    <col min="3337" max="3337" width="8" style="304" customWidth="1"/>
    <col min="3338" max="3569" width="9" style="304"/>
    <col min="3570" max="3570" width="15.625" style="304" customWidth="1"/>
    <col min="3571" max="3571" width="5.75" style="304" customWidth="1"/>
    <col min="3572" max="3574" width="5.25" style="304" customWidth="1"/>
    <col min="3575" max="3576" width="5.375" style="304" customWidth="1"/>
    <col min="3577" max="3577" width="5.125" style="304" customWidth="1"/>
    <col min="3578" max="3581" width="4.625" style="304" customWidth="1"/>
    <col min="3582" max="3582" width="3.625" style="304" customWidth="1"/>
    <col min="3583" max="3583" width="9" style="304"/>
    <col min="3584" max="3585" width="5.625" style="304" customWidth="1"/>
    <col min="3586" max="3586" width="10.5" style="304" customWidth="1"/>
    <col min="3587" max="3588" width="10.25" style="304" customWidth="1"/>
    <col min="3589" max="3589" width="10.625" style="304" customWidth="1"/>
    <col min="3590" max="3590" width="12.875" style="304" customWidth="1"/>
    <col min="3591" max="3591" width="10.25" style="304" customWidth="1"/>
    <col min="3592" max="3592" width="10.75" style="304" customWidth="1"/>
    <col min="3593" max="3593" width="8" style="304" customWidth="1"/>
    <col min="3594" max="3825" width="9" style="304"/>
    <col min="3826" max="3826" width="15.625" style="304" customWidth="1"/>
    <col min="3827" max="3827" width="5.75" style="304" customWidth="1"/>
    <col min="3828" max="3830" width="5.25" style="304" customWidth="1"/>
    <col min="3831" max="3832" width="5.375" style="304" customWidth="1"/>
    <col min="3833" max="3833" width="5.125" style="304" customWidth="1"/>
    <col min="3834" max="3837" width="4.625" style="304" customWidth="1"/>
    <col min="3838" max="3838" width="3.625" style="304" customWidth="1"/>
    <col min="3839" max="3839" width="9" style="304"/>
    <col min="3840" max="3841" width="5.625" style="304" customWidth="1"/>
    <col min="3842" max="3842" width="10.5" style="304" customWidth="1"/>
    <col min="3843" max="3844" width="10.25" style="304" customWidth="1"/>
    <col min="3845" max="3845" width="10.625" style="304" customWidth="1"/>
    <col min="3846" max="3846" width="12.875" style="304" customWidth="1"/>
    <col min="3847" max="3847" width="10.25" style="304" customWidth="1"/>
    <col min="3848" max="3848" width="10.75" style="304" customWidth="1"/>
    <col min="3849" max="3849" width="8" style="304" customWidth="1"/>
    <col min="3850" max="4081" width="9" style="304"/>
    <col min="4082" max="4082" width="15.625" style="304" customWidth="1"/>
    <col min="4083" max="4083" width="5.75" style="304" customWidth="1"/>
    <col min="4084" max="4086" width="5.25" style="304" customWidth="1"/>
    <col min="4087" max="4088" width="5.375" style="304" customWidth="1"/>
    <col min="4089" max="4089" width="5.125" style="304" customWidth="1"/>
    <col min="4090" max="4093" width="4.625" style="304" customWidth="1"/>
    <col min="4094" max="4094" width="3.625" style="304" customWidth="1"/>
    <col min="4095" max="4095" width="9" style="304"/>
    <col min="4096" max="4097" width="5.625" style="304" customWidth="1"/>
    <col min="4098" max="4098" width="10.5" style="304" customWidth="1"/>
    <col min="4099" max="4100" width="10.25" style="304" customWidth="1"/>
    <col min="4101" max="4101" width="10.625" style="304" customWidth="1"/>
    <col min="4102" max="4102" width="12.875" style="304" customWidth="1"/>
    <col min="4103" max="4103" width="10.25" style="304" customWidth="1"/>
    <col min="4104" max="4104" width="10.75" style="304" customWidth="1"/>
    <col min="4105" max="4105" width="8" style="304" customWidth="1"/>
    <col min="4106" max="4337" width="9" style="304"/>
    <col min="4338" max="4338" width="15.625" style="304" customWidth="1"/>
    <col min="4339" max="4339" width="5.75" style="304" customWidth="1"/>
    <col min="4340" max="4342" width="5.25" style="304" customWidth="1"/>
    <col min="4343" max="4344" width="5.375" style="304" customWidth="1"/>
    <col min="4345" max="4345" width="5.125" style="304" customWidth="1"/>
    <col min="4346" max="4349" width="4.625" style="304" customWidth="1"/>
    <col min="4350" max="4350" width="3.625" style="304" customWidth="1"/>
    <col min="4351" max="4351" width="9" style="304"/>
    <col min="4352" max="4353" width="5.625" style="304" customWidth="1"/>
    <col min="4354" max="4354" width="10.5" style="304" customWidth="1"/>
    <col min="4355" max="4356" width="10.25" style="304" customWidth="1"/>
    <col min="4357" max="4357" width="10.625" style="304" customWidth="1"/>
    <col min="4358" max="4358" width="12.875" style="304" customWidth="1"/>
    <col min="4359" max="4359" width="10.25" style="304" customWidth="1"/>
    <col min="4360" max="4360" width="10.75" style="304" customWidth="1"/>
    <col min="4361" max="4361" width="8" style="304" customWidth="1"/>
    <col min="4362" max="4593" width="9" style="304"/>
    <col min="4594" max="4594" width="15.625" style="304" customWidth="1"/>
    <col min="4595" max="4595" width="5.75" style="304" customWidth="1"/>
    <col min="4596" max="4598" width="5.25" style="304" customWidth="1"/>
    <col min="4599" max="4600" width="5.375" style="304" customWidth="1"/>
    <col min="4601" max="4601" width="5.125" style="304" customWidth="1"/>
    <col min="4602" max="4605" width="4.625" style="304" customWidth="1"/>
    <col min="4606" max="4606" width="3.625" style="304" customWidth="1"/>
    <col min="4607" max="4607" width="9" style="304"/>
    <col min="4608" max="4609" width="5.625" style="304" customWidth="1"/>
    <col min="4610" max="4610" width="10.5" style="304" customWidth="1"/>
    <col min="4611" max="4612" width="10.25" style="304" customWidth="1"/>
    <col min="4613" max="4613" width="10.625" style="304" customWidth="1"/>
    <col min="4614" max="4614" width="12.875" style="304" customWidth="1"/>
    <col min="4615" max="4615" width="10.25" style="304" customWidth="1"/>
    <col min="4616" max="4616" width="10.75" style="304" customWidth="1"/>
    <col min="4617" max="4617" width="8" style="304" customWidth="1"/>
    <col min="4618" max="4849" width="9" style="304"/>
    <col min="4850" max="4850" width="15.625" style="304" customWidth="1"/>
    <col min="4851" max="4851" width="5.75" style="304" customWidth="1"/>
    <col min="4852" max="4854" width="5.25" style="304" customWidth="1"/>
    <col min="4855" max="4856" width="5.375" style="304" customWidth="1"/>
    <col min="4857" max="4857" width="5.125" style="304" customWidth="1"/>
    <col min="4858" max="4861" width="4.625" style="304" customWidth="1"/>
    <col min="4862" max="4862" width="3.625" style="304" customWidth="1"/>
    <col min="4863" max="4863" width="9" style="304"/>
    <col min="4864" max="4865" width="5.625" style="304" customWidth="1"/>
    <col min="4866" max="4866" width="10.5" style="304" customWidth="1"/>
    <col min="4867" max="4868" width="10.25" style="304" customWidth="1"/>
    <col min="4869" max="4869" width="10.625" style="304" customWidth="1"/>
    <col min="4870" max="4870" width="12.875" style="304" customWidth="1"/>
    <col min="4871" max="4871" width="10.25" style="304" customWidth="1"/>
    <col min="4872" max="4872" width="10.75" style="304" customWidth="1"/>
    <col min="4873" max="4873" width="8" style="304" customWidth="1"/>
    <col min="4874" max="5105" width="9" style="304"/>
    <col min="5106" max="5106" width="15.625" style="304" customWidth="1"/>
    <col min="5107" max="5107" width="5.75" style="304" customWidth="1"/>
    <col min="5108" max="5110" width="5.25" style="304" customWidth="1"/>
    <col min="5111" max="5112" width="5.375" style="304" customWidth="1"/>
    <col min="5113" max="5113" width="5.125" style="304" customWidth="1"/>
    <col min="5114" max="5117" width="4.625" style="304" customWidth="1"/>
    <col min="5118" max="5118" width="3.625" style="304" customWidth="1"/>
    <col min="5119" max="5119" width="9" style="304"/>
    <col min="5120" max="5121" width="5.625" style="304" customWidth="1"/>
    <col min="5122" max="5122" width="10.5" style="304" customWidth="1"/>
    <col min="5123" max="5124" width="10.25" style="304" customWidth="1"/>
    <col min="5125" max="5125" width="10.625" style="304" customWidth="1"/>
    <col min="5126" max="5126" width="12.875" style="304" customWidth="1"/>
    <col min="5127" max="5127" width="10.25" style="304" customWidth="1"/>
    <col min="5128" max="5128" width="10.75" style="304" customWidth="1"/>
    <col min="5129" max="5129" width="8" style="304" customWidth="1"/>
    <col min="5130" max="5361" width="9" style="304"/>
    <col min="5362" max="5362" width="15.625" style="304" customWidth="1"/>
    <col min="5363" max="5363" width="5.75" style="304" customWidth="1"/>
    <col min="5364" max="5366" width="5.25" style="304" customWidth="1"/>
    <col min="5367" max="5368" width="5.375" style="304" customWidth="1"/>
    <col min="5369" max="5369" width="5.125" style="304" customWidth="1"/>
    <col min="5370" max="5373" width="4.625" style="304" customWidth="1"/>
    <col min="5374" max="5374" width="3.625" style="304" customWidth="1"/>
    <col min="5375" max="5375" width="9" style="304"/>
    <col min="5376" max="5377" width="5.625" style="304" customWidth="1"/>
    <col min="5378" max="5378" width="10.5" style="304" customWidth="1"/>
    <col min="5379" max="5380" width="10.25" style="304" customWidth="1"/>
    <col min="5381" max="5381" width="10.625" style="304" customWidth="1"/>
    <col min="5382" max="5382" width="12.875" style="304" customWidth="1"/>
    <col min="5383" max="5383" width="10.25" style="304" customWidth="1"/>
    <col min="5384" max="5384" width="10.75" style="304" customWidth="1"/>
    <col min="5385" max="5385" width="8" style="304" customWidth="1"/>
    <col min="5386" max="5617" width="9" style="304"/>
    <col min="5618" max="5618" width="15.625" style="304" customWidth="1"/>
    <col min="5619" max="5619" width="5.75" style="304" customWidth="1"/>
    <col min="5620" max="5622" width="5.25" style="304" customWidth="1"/>
    <col min="5623" max="5624" width="5.375" style="304" customWidth="1"/>
    <col min="5625" max="5625" width="5.125" style="304" customWidth="1"/>
    <col min="5626" max="5629" width="4.625" style="304" customWidth="1"/>
    <col min="5630" max="5630" width="3.625" style="304" customWidth="1"/>
    <col min="5631" max="5631" width="9" style="304"/>
    <col min="5632" max="5633" width="5.625" style="304" customWidth="1"/>
    <col min="5634" max="5634" width="10.5" style="304" customWidth="1"/>
    <col min="5635" max="5636" width="10.25" style="304" customWidth="1"/>
    <col min="5637" max="5637" width="10.625" style="304" customWidth="1"/>
    <col min="5638" max="5638" width="12.875" style="304" customWidth="1"/>
    <col min="5639" max="5639" width="10.25" style="304" customWidth="1"/>
    <col min="5640" max="5640" width="10.75" style="304" customWidth="1"/>
    <col min="5641" max="5641" width="8" style="304" customWidth="1"/>
    <col min="5642" max="5873" width="9" style="304"/>
    <col min="5874" max="5874" width="15.625" style="304" customWidth="1"/>
    <col min="5875" max="5875" width="5.75" style="304" customWidth="1"/>
    <col min="5876" max="5878" width="5.25" style="304" customWidth="1"/>
    <col min="5879" max="5880" width="5.375" style="304" customWidth="1"/>
    <col min="5881" max="5881" width="5.125" style="304" customWidth="1"/>
    <col min="5882" max="5885" width="4.625" style="304" customWidth="1"/>
    <col min="5886" max="5886" width="3.625" style="304" customWidth="1"/>
    <col min="5887" max="5887" width="9" style="304"/>
    <col min="5888" max="5889" width="5.625" style="304" customWidth="1"/>
    <col min="5890" max="5890" width="10.5" style="304" customWidth="1"/>
    <col min="5891" max="5892" width="10.25" style="304" customWidth="1"/>
    <col min="5893" max="5893" width="10.625" style="304" customWidth="1"/>
    <col min="5894" max="5894" width="12.875" style="304" customWidth="1"/>
    <col min="5895" max="5895" width="10.25" style="304" customWidth="1"/>
    <col min="5896" max="5896" width="10.75" style="304" customWidth="1"/>
    <col min="5897" max="5897" width="8" style="304" customWidth="1"/>
    <col min="5898" max="6129" width="9" style="304"/>
    <col min="6130" max="6130" width="15.625" style="304" customWidth="1"/>
    <col min="6131" max="6131" width="5.75" style="304" customWidth="1"/>
    <col min="6132" max="6134" width="5.25" style="304" customWidth="1"/>
    <col min="6135" max="6136" width="5.375" style="304" customWidth="1"/>
    <col min="6137" max="6137" width="5.125" style="304" customWidth="1"/>
    <col min="6138" max="6141" width="4.625" style="304" customWidth="1"/>
    <col min="6142" max="6142" width="3.625" style="304" customWidth="1"/>
    <col min="6143" max="6143" width="9" style="304"/>
    <col min="6144" max="6145" width="5.625" style="304" customWidth="1"/>
    <col min="6146" max="6146" width="10.5" style="304" customWidth="1"/>
    <col min="6147" max="6148" width="10.25" style="304" customWidth="1"/>
    <col min="6149" max="6149" width="10.625" style="304" customWidth="1"/>
    <col min="6150" max="6150" width="12.875" style="304" customWidth="1"/>
    <col min="6151" max="6151" width="10.25" style="304" customWidth="1"/>
    <col min="6152" max="6152" width="10.75" style="304" customWidth="1"/>
    <col min="6153" max="6153" width="8" style="304" customWidth="1"/>
    <col min="6154" max="6385" width="9" style="304"/>
    <col min="6386" max="6386" width="15.625" style="304" customWidth="1"/>
    <col min="6387" max="6387" width="5.75" style="304" customWidth="1"/>
    <col min="6388" max="6390" width="5.25" style="304" customWidth="1"/>
    <col min="6391" max="6392" width="5.375" style="304" customWidth="1"/>
    <col min="6393" max="6393" width="5.125" style="304" customWidth="1"/>
    <col min="6394" max="6397" width="4.625" style="304" customWidth="1"/>
    <col min="6398" max="6398" width="3.625" style="304" customWidth="1"/>
    <col min="6399" max="6399" width="9" style="304"/>
    <col min="6400" max="6401" width="5.625" style="304" customWidth="1"/>
    <col min="6402" max="6402" width="10.5" style="304" customWidth="1"/>
    <col min="6403" max="6404" width="10.25" style="304" customWidth="1"/>
    <col min="6405" max="6405" width="10.625" style="304" customWidth="1"/>
    <col min="6406" max="6406" width="12.875" style="304" customWidth="1"/>
    <col min="6407" max="6407" width="10.25" style="304" customWidth="1"/>
    <col min="6408" max="6408" width="10.75" style="304" customWidth="1"/>
    <col min="6409" max="6409" width="8" style="304" customWidth="1"/>
    <col min="6410" max="6641" width="9" style="304"/>
    <col min="6642" max="6642" width="15.625" style="304" customWidth="1"/>
    <col min="6643" max="6643" width="5.75" style="304" customWidth="1"/>
    <col min="6644" max="6646" width="5.25" style="304" customWidth="1"/>
    <col min="6647" max="6648" width="5.375" style="304" customWidth="1"/>
    <col min="6649" max="6649" width="5.125" style="304" customWidth="1"/>
    <col min="6650" max="6653" width="4.625" style="304" customWidth="1"/>
    <col min="6654" max="6654" width="3.625" style="304" customWidth="1"/>
    <col min="6655" max="6655" width="9" style="304"/>
    <col min="6656" max="6657" width="5.625" style="304" customWidth="1"/>
    <col min="6658" max="6658" width="10.5" style="304" customWidth="1"/>
    <col min="6659" max="6660" width="10.25" style="304" customWidth="1"/>
    <col min="6661" max="6661" width="10.625" style="304" customWidth="1"/>
    <col min="6662" max="6662" width="12.875" style="304" customWidth="1"/>
    <col min="6663" max="6663" width="10.25" style="304" customWidth="1"/>
    <col min="6664" max="6664" width="10.75" style="304" customWidth="1"/>
    <col min="6665" max="6665" width="8" style="304" customWidth="1"/>
    <col min="6666" max="6897" width="9" style="304"/>
    <col min="6898" max="6898" width="15.625" style="304" customWidth="1"/>
    <col min="6899" max="6899" width="5.75" style="304" customWidth="1"/>
    <col min="6900" max="6902" width="5.25" style="304" customWidth="1"/>
    <col min="6903" max="6904" width="5.375" style="304" customWidth="1"/>
    <col min="6905" max="6905" width="5.125" style="304" customWidth="1"/>
    <col min="6906" max="6909" width="4.625" style="304" customWidth="1"/>
    <col min="6910" max="6910" width="3.625" style="304" customWidth="1"/>
    <col min="6911" max="6911" width="9" style="304"/>
    <col min="6912" max="6913" width="5.625" style="304" customWidth="1"/>
    <col min="6914" max="6914" width="10.5" style="304" customWidth="1"/>
    <col min="6915" max="6916" width="10.25" style="304" customWidth="1"/>
    <col min="6917" max="6917" width="10.625" style="304" customWidth="1"/>
    <col min="6918" max="6918" width="12.875" style="304" customWidth="1"/>
    <col min="6919" max="6919" width="10.25" style="304" customWidth="1"/>
    <col min="6920" max="6920" width="10.75" style="304" customWidth="1"/>
    <col min="6921" max="6921" width="8" style="304" customWidth="1"/>
    <col min="6922" max="7153" width="9" style="304"/>
    <col min="7154" max="7154" width="15.625" style="304" customWidth="1"/>
    <col min="7155" max="7155" width="5.75" style="304" customWidth="1"/>
    <col min="7156" max="7158" width="5.25" style="304" customWidth="1"/>
    <col min="7159" max="7160" width="5.375" style="304" customWidth="1"/>
    <col min="7161" max="7161" width="5.125" style="304" customWidth="1"/>
    <col min="7162" max="7165" width="4.625" style="304" customWidth="1"/>
    <col min="7166" max="7166" width="3.625" style="304" customWidth="1"/>
    <col min="7167" max="7167" width="9" style="304"/>
    <col min="7168" max="7169" width="5.625" style="304" customWidth="1"/>
    <col min="7170" max="7170" width="10.5" style="304" customWidth="1"/>
    <col min="7171" max="7172" width="10.25" style="304" customWidth="1"/>
    <col min="7173" max="7173" width="10.625" style="304" customWidth="1"/>
    <col min="7174" max="7174" width="12.875" style="304" customWidth="1"/>
    <col min="7175" max="7175" width="10.25" style="304" customWidth="1"/>
    <col min="7176" max="7176" width="10.75" style="304" customWidth="1"/>
    <col min="7177" max="7177" width="8" style="304" customWidth="1"/>
    <col min="7178" max="7409" width="9" style="304"/>
    <col min="7410" max="7410" width="15.625" style="304" customWidth="1"/>
    <col min="7411" max="7411" width="5.75" style="304" customWidth="1"/>
    <col min="7412" max="7414" width="5.25" style="304" customWidth="1"/>
    <col min="7415" max="7416" width="5.375" style="304" customWidth="1"/>
    <col min="7417" max="7417" width="5.125" style="304" customWidth="1"/>
    <col min="7418" max="7421" width="4.625" style="304" customWidth="1"/>
    <col min="7422" max="7422" width="3.625" style="304" customWidth="1"/>
    <col min="7423" max="7423" width="9" style="304"/>
    <col min="7424" max="7425" width="5.625" style="304" customWidth="1"/>
    <col min="7426" max="7426" width="10.5" style="304" customWidth="1"/>
    <col min="7427" max="7428" width="10.25" style="304" customWidth="1"/>
    <col min="7429" max="7429" width="10.625" style="304" customWidth="1"/>
    <col min="7430" max="7430" width="12.875" style="304" customWidth="1"/>
    <col min="7431" max="7431" width="10.25" style="304" customWidth="1"/>
    <col min="7432" max="7432" width="10.75" style="304" customWidth="1"/>
    <col min="7433" max="7433" width="8" style="304" customWidth="1"/>
    <col min="7434" max="7665" width="9" style="304"/>
    <col min="7666" max="7666" width="15.625" style="304" customWidth="1"/>
    <col min="7667" max="7667" width="5.75" style="304" customWidth="1"/>
    <col min="7668" max="7670" width="5.25" style="304" customWidth="1"/>
    <col min="7671" max="7672" width="5.375" style="304" customWidth="1"/>
    <col min="7673" max="7673" width="5.125" style="304" customWidth="1"/>
    <col min="7674" max="7677" width="4.625" style="304" customWidth="1"/>
    <col min="7678" max="7678" width="3.625" style="304" customWidth="1"/>
    <col min="7679" max="7679" width="9" style="304"/>
    <col min="7680" max="7681" width="5.625" style="304" customWidth="1"/>
    <col min="7682" max="7682" width="10.5" style="304" customWidth="1"/>
    <col min="7683" max="7684" width="10.25" style="304" customWidth="1"/>
    <col min="7685" max="7685" width="10.625" style="304" customWidth="1"/>
    <col min="7686" max="7686" width="12.875" style="304" customWidth="1"/>
    <col min="7687" max="7687" width="10.25" style="304" customWidth="1"/>
    <col min="7688" max="7688" width="10.75" style="304" customWidth="1"/>
    <col min="7689" max="7689" width="8" style="304" customWidth="1"/>
    <col min="7690" max="7921" width="9" style="304"/>
    <col min="7922" max="7922" width="15.625" style="304" customWidth="1"/>
    <col min="7923" max="7923" width="5.75" style="304" customWidth="1"/>
    <col min="7924" max="7926" width="5.25" style="304" customWidth="1"/>
    <col min="7927" max="7928" width="5.375" style="304" customWidth="1"/>
    <col min="7929" max="7929" width="5.125" style="304" customWidth="1"/>
    <col min="7930" max="7933" width="4.625" style="304" customWidth="1"/>
    <col min="7934" max="7934" width="3.625" style="304" customWidth="1"/>
    <col min="7935" max="7935" width="9" style="304"/>
    <col min="7936" max="7937" width="5.625" style="304" customWidth="1"/>
    <col min="7938" max="7938" width="10.5" style="304" customWidth="1"/>
    <col min="7939" max="7940" width="10.25" style="304" customWidth="1"/>
    <col min="7941" max="7941" width="10.625" style="304" customWidth="1"/>
    <col min="7942" max="7942" width="12.875" style="304" customWidth="1"/>
    <col min="7943" max="7943" width="10.25" style="304" customWidth="1"/>
    <col min="7944" max="7944" width="10.75" style="304" customWidth="1"/>
    <col min="7945" max="7945" width="8" style="304" customWidth="1"/>
    <col min="7946" max="8177" width="9" style="304"/>
    <col min="8178" max="8178" width="15.625" style="304" customWidth="1"/>
    <col min="8179" max="8179" width="5.75" style="304" customWidth="1"/>
    <col min="8180" max="8182" width="5.25" style="304" customWidth="1"/>
    <col min="8183" max="8184" width="5.375" style="304" customWidth="1"/>
    <col min="8185" max="8185" width="5.125" style="304" customWidth="1"/>
    <col min="8186" max="8189" width="4.625" style="304" customWidth="1"/>
    <col min="8190" max="8190" width="3.625" style="304" customWidth="1"/>
    <col min="8191" max="8191" width="9" style="304"/>
    <col min="8192" max="8193" width="5.625" style="304" customWidth="1"/>
    <col min="8194" max="8194" width="10.5" style="304" customWidth="1"/>
    <col min="8195" max="8196" width="10.25" style="304" customWidth="1"/>
    <col min="8197" max="8197" width="10.625" style="304" customWidth="1"/>
    <col min="8198" max="8198" width="12.875" style="304" customWidth="1"/>
    <col min="8199" max="8199" width="10.25" style="304" customWidth="1"/>
    <col min="8200" max="8200" width="10.75" style="304" customWidth="1"/>
    <col min="8201" max="8201" width="8" style="304" customWidth="1"/>
    <col min="8202" max="8433" width="9" style="304"/>
    <col min="8434" max="8434" width="15.625" style="304" customWidth="1"/>
    <col min="8435" max="8435" width="5.75" style="304" customWidth="1"/>
    <col min="8436" max="8438" width="5.25" style="304" customWidth="1"/>
    <col min="8439" max="8440" width="5.375" style="304" customWidth="1"/>
    <col min="8441" max="8441" width="5.125" style="304" customWidth="1"/>
    <col min="8442" max="8445" width="4.625" style="304" customWidth="1"/>
    <col min="8446" max="8446" width="3.625" style="304" customWidth="1"/>
    <col min="8447" max="8447" width="9" style="304"/>
    <col min="8448" max="8449" width="5.625" style="304" customWidth="1"/>
    <col min="8450" max="8450" width="10.5" style="304" customWidth="1"/>
    <col min="8451" max="8452" width="10.25" style="304" customWidth="1"/>
    <col min="8453" max="8453" width="10.625" style="304" customWidth="1"/>
    <col min="8454" max="8454" width="12.875" style="304" customWidth="1"/>
    <col min="8455" max="8455" width="10.25" style="304" customWidth="1"/>
    <col min="8456" max="8456" width="10.75" style="304" customWidth="1"/>
    <col min="8457" max="8457" width="8" style="304" customWidth="1"/>
    <col min="8458" max="8689" width="9" style="304"/>
    <col min="8690" max="8690" width="15.625" style="304" customWidth="1"/>
    <col min="8691" max="8691" width="5.75" style="304" customWidth="1"/>
    <col min="8692" max="8694" width="5.25" style="304" customWidth="1"/>
    <col min="8695" max="8696" width="5.375" style="304" customWidth="1"/>
    <col min="8697" max="8697" width="5.125" style="304" customWidth="1"/>
    <col min="8698" max="8701" width="4.625" style="304" customWidth="1"/>
    <col min="8702" max="8702" width="3.625" style="304" customWidth="1"/>
    <col min="8703" max="8703" width="9" style="304"/>
    <col min="8704" max="8705" width="5.625" style="304" customWidth="1"/>
    <col min="8706" max="8706" width="10.5" style="304" customWidth="1"/>
    <col min="8707" max="8708" width="10.25" style="304" customWidth="1"/>
    <col min="8709" max="8709" width="10.625" style="304" customWidth="1"/>
    <col min="8710" max="8710" width="12.875" style="304" customWidth="1"/>
    <col min="8711" max="8711" width="10.25" style="304" customWidth="1"/>
    <col min="8712" max="8712" width="10.75" style="304" customWidth="1"/>
    <col min="8713" max="8713" width="8" style="304" customWidth="1"/>
    <col min="8714" max="8945" width="9" style="304"/>
    <col min="8946" max="8946" width="15.625" style="304" customWidth="1"/>
    <col min="8947" max="8947" width="5.75" style="304" customWidth="1"/>
    <col min="8948" max="8950" width="5.25" style="304" customWidth="1"/>
    <col min="8951" max="8952" width="5.375" style="304" customWidth="1"/>
    <col min="8953" max="8953" width="5.125" style="304" customWidth="1"/>
    <col min="8954" max="8957" width="4.625" style="304" customWidth="1"/>
    <col min="8958" max="8958" width="3.625" style="304" customWidth="1"/>
    <col min="8959" max="8959" width="9" style="304"/>
    <col min="8960" max="8961" width="5.625" style="304" customWidth="1"/>
    <col min="8962" max="8962" width="10.5" style="304" customWidth="1"/>
    <col min="8963" max="8964" width="10.25" style="304" customWidth="1"/>
    <col min="8965" max="8965" width="10.625" style="304" customWidth="1"/>
    <col min="8966" max="8966" width="12.875" style="304" customWidth="1"/>
    <col min="8967" max="8967" width="10.25" style="304" customWidth="1"/>
    <col min="8968" max="8968" width="10.75" style="304" customWidth="1"/>
    <col min="8969" max="8969" width="8" style="304" customWidth="1"/>
    <col min="8970" max="9201" width="9" style="304"/>
    <col min="9202" max="9202" width="15.625" style="304" customWidth="1"/>
    <col min="9203" max="9203" width="5.75" style="304" customWidth="1"/>
    <col min="9204" max="9206" width="5.25" style="304" customWidth="1"/>
    <col min="9207" max="9208" width="5.375" style="304" customWidth="1"/>
    <col min="9209" max="9209" width="5.125" style="304" customWidth="1"/>
    <col min="9210" max="9213" width="4.625" style="304" customWidth="1"/>
    <col min="9214" max="9214" width="3.625" style="304" customWidth="1"/>
    <col min="9215" max="9215" width="9" style="304"/>
    <col min="9216" max="9217" width="5.625" style="304" customWidth="1"/>
    <col min="9218" max="9218" width="10.5" style="304" customWidth="1"/>
    <col min="9219" max="9220" width="10.25" style="304" customWidth="1"/>
    <col min="9221" max="9221" width="10.625" style="304" customWidth="1"/>
    <col min="9222" max="9222" width="12.875" style="304" customWidth="1"/>
    <col min="9223" max="9223" width="10.25" style="304" customWidth="1"/>
    <col min="9224" max="9224" width="10.75" style="304" customWidth="1"/>
    <col min="9225" max="9225" width="8" style="304" customWidth="1"/>
    <col min="9226" max="9457" width="9" style="304"/>
    <col min="9458" max="9458" width="15.625" style="304" customWidth="1"/>
    <col min="9459" max="9459" width="5.75" style="304" customWidth="1"/>
    <col min="9460" max="9462" width="5.25" style="304" customWidth="1"/>
    <col min="9463" max="9464" width="5.375" style="304" customWidth="1"/>
    <col min="9465" max="9465" width="5.125" style="304" customWidth="1"/>
    <col min="9466" max="9469" width="4.625" style="304" customWidth="1"/>
    <col min="9470" max="9470" width="3.625" style="304" customWidth="1"/>
    <col min="9471" max="9471" width="9" style="304"/>
    <col min="9472" max="9473" width="5.625" style="304" customWidth="1"/>
    <col min="9474" max="9474" width="10.5" style="304" customWidth="1"/>
    <col min="9475" max="9476" width="10.25" style="304" customWidth="1"/>
    <col min="9477" max="9477" width="10.625" style="304" customWidth="1"/>
    <col min="9478" max="9478" width="12.875" style="304" customWidth="1"/>
    <col min="9479" max="9479" width="10.25" style="304" customWidth="1"/>
    <col min="9480" max="9480" width="10.75" style="304" customWidth="1"/>
    <col min="9481" max="9481" width="8" style="304" customWidth="1"/>
    <col min="9482" max="9713" width="9" style="304"/>
    <col min="9714" max="9714" width="15.625" style="304" customWidth="1"/>
    <col min="9715" max="9715" width="5.75" style="304" customWidth="1"/>
    <col min="9716" max="9718" width="5.25" style="304" customWidth="1"/>
    <col min="9719" max="9720" width="5.375" style="304" customWidth="1"/>
    <col min="9721" max="9721" width="5.125" style="304" customWidth="1"/>
    <col min="9722" max="9725" width="4.625" style="304" customWidth="1"/>
    <col min="9726" max="9726" width="3.625" style="304" customWidth="1"/>
    <col min="9727" max="9727" width="9" style="304"/>
    <col min="9728" max="9729" width="5.625" style="304" customWidth="1"/>
    <col min="9730" max="9730" width="10.5" style="304" customWidth="1"/>
    <col min="9731" max="9732" width="10.25" style="304" customWidth="1"/>
    <col min="9733" max="9733" width="10.625" style="304" customWidth="1"/>
    <col min="9734" max="9734" width="12.875" style="304" customWidth="1"/>
    <col min="9735" max="9735" width="10.25" style="304" customWidth="1"/>
    <col min="9736" max="9736" width="10.75" style="304" customWidth="1"/>
    <col min="9737" max="9737" width="8" style="304" customWidth="1"/>
    <col min="9738" max="9969" width="9" style="304"/>
    <col min="9970" max="9970" width="15.625" style="304" customWidth="1"/>
    <col min="9971" max="9971" width="5.75" style="304" customWidth="1"/>
    <col min="9972" max="9974" width="5.25" style="304" customWidth="1"/>
    <col min="9975" max="9976" width="5.375" style="304" customWidth="1"/>
    <col min="9977" max="9977" width="5.125" style="304" customWidth="1"/>
    <col min="9978" max="9981" width="4.625" style="304" customWidth="1"/>
    <col min="9982" max="9982" width="3.625" style="304" customWidth="1"/>
    <col min="9983" max="9983" width="9" style="304"/>
    <col min="9984" max="9985" width="5.625" style="304" customWidth="1"/>
    <col min="9986" max="9986" width="10.5" style="304" customWidth="1"/>
    <col min="9987" max="9988" width="10.25" style="304" customWidth="1"/>
    <col min="9989" max="9989" width="10.625" style="304" customWidth="1"/>
    <col min="9990" max="9990" width="12.875" style="304" customWidth="1"/>
    <col min="9991" max="9991" width="10.25" style="304" customWidth="1"/>
    <col min="9992" max="9992" width="10.75" style="304" customWidth="1"/>
    <col min="9993" max="9993" width="8" style="304" customWidth="1"/>
    <col min="9994" max="10225" width="9" style="304"/>
    <col min="10226" max="10226" width="15.625" style="304" customWidth="1"/>
    <col min="10227" max="10227" width="5.75" style="304" customWidth="1"/>
    <col min="10228" max="10230" width="5.25" style="304" customWidth="1"/>
    <col min="10231" max="10232" width="5.375" style="304" customWidth="1"/>
    <col min="10233" max="10233" width="5.125" style="304" customWidth="1"/>
    <col min="10234" max="10237" width="4.625" style="304" customWidth="1"/>
    <col min="10238" max="10238" width="3.625" style="304" customWidth="1"/>
    <col min="10239" max="10239" width="9" style="304"/>
    <col min="10240" max="10241" width="5.625" style="304" customWidth="1"/>
    <col min="10242" max="10242" width="10.5" style="304" customWidth="1"/>
    <col min="10243" max="10244" width="10.25" style="304" customWidth="1"/>
    <col min="10245" max="10245" width="10.625" style="304" customWidth="1"/>
    <col min="10246" max="10246" width="12.875" style="304" customWidth="1"/>
    <col min="10247" max="10247" width="10.25" style="304" customWidth="1"/>
    <col min="10248" max="10248" width="10.75" style="304" customWidth="1"/>
    <col min="10249" max="10249" width="8" style="304" customWidth="1"/>
    <col min="10250" max="10481" width="9" style="304"/>
    <col min="10482" max="10482" width="15.625" style="304" customWidth="1"/>
    <col min="10483" max="10483" width="5.75" style="304" customWidth="1"/>
    <col min="10484" max="10486" width="5.25" style="304" customWidth="1"/>
    <col min="10487" max="10488" width="5.375" style="304" customWidth="1"/>
    <col min="10489" max="10489" width="5.125" style="304" customWidth="1"/>
    <col min="10490" max="10493" width="4.625" style="304" customWidth="1"/>
    <col min="10494" max="10494" width="3.625" style="304" customWidth="1"/>
    <col min="10495" max="10495" width="9" style="304"/>
    <col min="10496" max="10497" width="5.625" style="304" customWidth="1"/>
    <col min="10498" max="10498" width="10.5" style="304" customWidth="1"/>
    <col min="10499" max="10500" width="10.25" style="304" customWidth="1"/>
    <col min="10501" max="10501" width="10.625" style="304" customWidth="1"/>
    <col min="10502" max="10502" width="12.875" style="304" customWidth="1"/>
    <col min="10503" max="10503" width="10.25" style="304" customWidth="1"/>
    <col min="10504" max="10504" width="10.75" style="304" customWidth="1"/>
    <col min="10505" max="10505" width="8" style="304" customWidth="1"/>
    <col min="10506" max="10737" width="9" style="304"/>
    <col min="10738" max="10738" width="15.625" style="304" customWidth="1"/>
    <col min="10739" max="10739" width="5.75" style="304" customWidth="1"/>
    <col min="10740" max="10742" width="5.25" style="304" customWidth="1"/>
    <col min="10743" max="10744" width="5.375" style="304" customWidth="1"/>
    <col min="10745" max="10745" width="5.125" style="304" customWidth="1"/>
    <col min="10746" max="10749" width="4.625" style="304" customWidth="1"/>
    <col min="10750" max="10750" width="3.625" style="304" customWidth="1"/>
    <col min="10751" max="10751" width="9" style="304"/>
    <col min="10752" max="10753" width="5.625" style="304" customWidth="1"/>
    <col min="10754" max="10754" width="10.5" style="304" customWidth="1"/>
    <col min="10755" max="10756" width="10.25" style="304" customWidth="1"/>
    <col min="10757" max="10757" width="10.625" style="304" customWidth="1"/>
    <col min="10758" max="10758" width="12.875" style="304" customWidth="1"/>
    <col min="10759" max="10759" width="10.25" style="304" customWidth="1"/>
    <col min="10760" max="10760" width="10.75" style="304" customWidth="1"/>
    <col min="10761" max="10761" width="8" style="304" customWidth="1"/>
    <col min="10762" max="10993" width="9" style="304"/>
    <col min="10994" max="10994" width="15.625" style="304" customWidth="1"/>
    <col min="10995" max="10995" width="5.75" style="304" customWidth="1"/>
    <col min="10996" max="10998" width="5.25" style="304" customWidth="1"/>
    <col min="10999" max="11000" width="5.375" style="304" customWidth="1"/>
    <col min="11001" max="11001" width="5.125" style="304" customWidth="1"/>
    <col min="11002" max="11005" width="4.625" style="304" customWidth="1"/>
    <col min="11006" max="11006" width="3.625" style="304" customWidth="1"/>
    <col min="11007" max="11007" width="9" style="304"/>
    <col min="11008" max="11009" width="5.625" style="304" customWidth="1"/>
    <col min="11010" max="11010" width="10.5" style="304" customWidth="1"/>
    <col min="11011" max="11012" width="10.25" style="304" customWidth="1"/>
    <col min="11013" max="11013" width="10.625" style="304" customWidth="1"/>
    <col min="11014" max="11014" width="12.875" style="304" customWidth="1"/>
    <col min="11015" max="11015" width="10.25" style="304" customWidth="1"/>
    <col min="11016" max="11016" width="10.75" style="304" customWidth="1"/>
    <col min="11017" max="11017" width="8" style="304" customWidth="1"/>
    <col min="11018" max="11249" width="9" style="304"/>
    <col min="11250" max="11250" width="15.625" style="304" customWidth="1"/>
    <col min="11251" max="11251" width="5.75" style="304" customWidth="1"/>
    <col min="11252" max="11254" width="5.25" style="304" customWidth="1"/>
    <col min="11255" max="11256" width="5.375" style="304" customWidth="1"/>
    <col min="11257" max="11257" width="5.125" style="304" customWidth="1"/>
    <col min="11258" max="11261" width="4.625" style="304" customWidth="1"/>
    <col min="11262" max="11262" width="3.625" style="304" customWidth="1"/>
    <col min="11263" max="11263" width="9" style="304"/>
    <col min="11264" max="11265" width="5.625" style="304" customWidth="1"/>
    <col min="11266" max="11266" width="10.5" style="304" customWidth="1"/>
    <col min="11267" max="11268" width="10.25" style="304" customWidth="1"/>
    <col min="11269" max="11269" width="10.625" style="304" customWidth="1"/>
    <col min="11270" max="11270" width="12.875" style="304" customWidth="1"/>
    <col min="11271" max="11271" width="10.25" style="304" customWidth="1"/>
    <col min="11272" max="11272" width="10.75" style="304" customWidth="1"/>
    <col min="11273" max="11273" width="8" style="304" customWidth="1"/>
    <col min="11274" max="11505" width="9" style="304"/>
    <col min="11506" max="11506" width="15.625" style="304" customWidth="1"/>
    <col min="11507" max="11507" width="5.75" style="304" customWidth="1"/>
    <col min="11508" max="11510" width="5.25" style="304" customWidth="1"/>
    <col min="11511" max="11512" width="5.375" style="304" customWidth="1"/>
    <col min="11513" max="11513" width="5.125" style="304" customWidth="1"/>
    <col min="11514" max="11517" width="4.625" style="304" customWidth="1"/>
    <col min="11518" max="11518" width="3.625" style="304" customWidth="1"/>
    <col min="11519" max="11519" width="9" style="304"/>
    <col min="11520" max="11521" width="5.625" style="304" customWidth="1"/>
    <col min="11522" max="11522" width="10.5" style="304" customWidth="1"/>
    <col min="11523" max="11524" width="10.25" style="304" customWidth="1"/>
    <col min="11525" max="11525" width="10.625" style="304" customWidth="1"/>
    <col min="11526" max="11526" width="12.875" style="304" customWidth="1"/>
    <col min="11527" max="11527" width="10.25" style="304" customWidth="1"/>
    <col min="11528" max="11528" width="10.75" style="304" customWidth="1"/>
    <col min="11529" max="11529" width="8" style="304" customWidth="1"/>
    <col min="11530" max="11761" width="9" style="304"/>
    <col min="11762" max="11762" width="15.625" style="304" customWidth="1"/>
    <col min="11763" max="11763" width="5.75" style="304" customWidth="1"/>
    <col min="11764" max="11766" width="5.25" style="304" customWidth="1"/>
    <col min="11767" max="11768" width="5.375" style="304" customWidth="1"/>
    <col min="11769" max="11769" width="5.125" style="304" customWidth="1"/>
    <col min="11770" max="11773" width="4.625" style="304" customWidth="1"/>
    <col min="11774" max="11774" width="3.625" style="304" customWidth="1"/>
    <col min="11775" max="11775" width="9" style="304"/>
    <col min="11776" max="11777" width="5.625" style="304" customWidth="1"/>
    <col min="11778" max="11778" width="10.5" style="304" customWidth="1"/>
    <col min="11779" max="11780" width="10.25" style="304" customWidth="1"/>
    <col min="11781" max="11781" width="10.625" style="304" customWidth="1"/>
    <col min="11782" max="11782" width="12.875" style="304" customWidth="1"/>
    <col min="11783" max="11783" width="10.25" style="304" customWidth="1"/>
    <col min="11784" max="11784" width="10.75" style="304" customWidth="1"/>
    <col min="11785" max="11785" width="8" style="304" customWidth="1"/>
    <col min="11786" max="12017" width="9" style="304"/>
    <col min="12018" max="12018" width="15.625" style="304" customWidth="1"/>
    <col min="12019" max="12019" width="5.75" style="304" customWidth="1"/>
    <col min="12020" max="12022" width="5.25" style="304" customWidth="1"/>
    <col min="12023" max="12024" width="5.375" style="304" customWidth="1"/>
    <col min="12025" max="12025" width="5.125" style="304" customWidth="1"/>
    <col min="12026" max="12029" width="4.625" style="304" customWidth="1"/>
    <col min="12030" max="12030" width="3.625" style="304" customWidth="1"/>
    <col min="12031" max="12031" width="9" style="304"/>
    <col min="12032" max="12033" width="5.625" style="304" customWidth="1"/>
    <col min="12034" max="12034" width="10.5" style="304" customWidth="1"/>
    <col min="12035" max="12036" width="10.25" style="304" customWidth="1"/>
    <col min="12037" max="12037" width="10.625" style="304" customWidth="1"/>
    <col min="12038" max="12038" width="12.875" style="304" customWidth="1"/>
    <col min="12039" max="12039" width="10.25" style="304" customWidth="1"/>
    <col min="12040" max="12040" width="10.75" style="304" customWidth="1"/>
    <col min="12041" max="12041" width="8" style="304" customWidth="1"/>
    <col min="12042" max="12273" width="9" style="304"/>
    <col min="12274" max="12274" width="15.625" style="304" customWidth="1"/>
    <col min="12275" max="12275" width="5.75" style="304" customWidth="1"/>
    <col min="12276" max="12278" width="5.25" style="304" customWidth="1"/>
    <col min="12279" max="12280" width="5.375" style="304" customWidth="1"/>
    <col min="12281" max="12281" width="5.125" style="304" customWidth="1"/>
    <col min="12282" max="12285" width="4.625" style="304" customWidth="1"/>
    <col min="12286" max="12286" width="3.625" style="304" customWidth="1"/>
    <col min="12287" max="12287" width="9" style="304"/>
    <col min="12288" max="12289" width="5.625" style="304" customWidth="1"/>
    <col min="12290" max="12290" width="10.5" style="304" customWidth="1"/>
    <col min="12291" max="12292" width="10.25" style="304" customWidth="1"/>
    <col min="12293" max="12293" width="10.625" style="304" customWidth="1"/>
    <col min="12294" max="12294" width="12.875" style="304" customWidth="1"/>
    <col min="12295" max="12295" width="10.25" style="304" customWidth="1"/>
    <col min="12296" max="12296" width="10.75" style="304" customWidth="1"/>
    <col min="12297" max="12297" width="8" style="304" customWidth="1"/>
    <col min="12298" max="12529" width="9" style="304"/>
    <col min="12530" max="12530" width="15.625" style="304" customWidth="1"/>
    <col min="12531" max="12531" width="5.75" style="304" customWidth="1"/>
    <col min="12532" max="12534" width="5.25" style="304" customWidth="1"/>
    <col min="12535" max="12536" width="5.375" style="304" customWidth="1"/>
    <col min="12537" max="12537" width="5.125" style="304" customWidth="1"/>
    <col min="12538" max="12541" width="4.625" style="304" customWidth="1"/>
    <col min="12542" max="12542" width="3.625" style="304" customWidth="1"/>
    <col min="12543" max="12543" width="9" style="304"/>
    <col min="12544" max="12545" width="5.625" style="304" customWidth="1"/>
    <col min="12546" max="12546" width="10.5" style="304" customWidth="1"/>
    <col min="12547" max="12548" width="10.25" style="304" customWidth="1"/>
    <col min="12549" max="12549" width="10.625" style="304" customWidth="1"/>
    <col min="12550" max="12550" width="12.875" style="304" customWidth="1"/>
    <col min="12551" max="12551" width="10.25" style="304" customWidth="1"/>
    <col min="12552" max="12552" width="10.75" style="304" customWidth="1"/>
    <col min="12553" max="12553" width="8" style="304" customWidth="1"/>
    <col min="12554" max="12785" width="9" style="304"/>
    <col min="12786" max="12786" width="15.625" style="304" customWidth="1"/>
    <col min="12787" max="12787" width="5.75" style="304" customWidth="1"/>
    <col min="12788" max="12790" width="5.25" style="304" customWidth="1"/>
    <col min="12791" max="12792" width="5.375" style="304" customWidth="1"/>
    <col min="12793" max="12793" width="5.125" style="304" customWidth="1"/>
    <col min="12794" max="12797" width="4.625" style="304" customWidth="1"/>
    <col min="12798" max="12798" width="3.625" style="304" customWidth="1"/>
    <col min="12799" max="12799" width="9" style="304"/>
    <col min="12800" max="12801" width="5.625" style="304" customWidth="1"/>
    <col min="12802" max="12802" width="10.5" style="304" customWidth="1"/>
    <col min="12803" max="12804" width="10.25" style="304" customWidth="1"/>
    <col min="12805" max="12805" width="10.625" style="304" customWidth="1"/>
    <col min="12806" max="12806" width="12.875" style="304" customWidth="1"/>
    <col min="12807" max="12807" width="10.25" style="304" customWidth="1"/>
    <col min="12808" max="12808" width="10.75" style="304" customWidth="1"/>
    <col min="12809" max="12809" width="8" style="304" customWidth="1"/>
    <col min="12810" max="13041" width="9" style="304"/>
    <col min="13042" max="13042" width="15.625" style="304" customWidth="1"/>
    <col min="13043" max="13043" width="5.75" style="304" customWidth="1"/>
    <col min="13044" max="13046" width="5.25" style="304" customWidth="1"/>
    <col min="13047" max="13048" width="5.375" style="304" customWidth="1"/>
    <col min="13049" max="13049" width="5.125" style="304" customWidth="1"/>
    <col min="13050" max="13053" width="4.625" style="304" customWidth="1"/>
    <col min="13054" max="13054" width="3.625" style="304" customWidth="1"/>
    <col min="13055" max="13055" width="9" style="304"/>
    <col min="13056" max="13057" width="5.625" style="304" customWidth="1"/>
    <col min="13058" max="13058" width="10.5" style="304" customWidth="1"/>
    <col min="13059" max="13060" width="10.25" style="304" customWidth="1"/>
    <col min="13061" max="13061" width="10.625" style="304" customWidth="1"/>
    <col min="13062" max="13062" width="12.875" style="304" customWidth="1"/>
    <col min="13063" max="13063" width="10.25" style="304" customWidth="1"/>
    <col min="13064" max="13064" width="10.75" style="304" customWidth="1"/>
    <col min="13065" max="13065" width="8" style="304" customWidth="1"/>
    <col min="13066" max="13297" width="9" style="304"/>
    <col min="13298" max="13298" width="15.625" style="304" customWidth="1"/>
    <col min="13299" max="13299" width="5.75" style="304" customWidth="1"/>
    <col min="13300" max="13302" width="5.25" style="304" customWidth="1"/>
    <col min="13303" max="13304" width="5.375" style="304" customWidth="1"/>
    <col min="13305" max="13305" width="5.125" style="304" customWidth="1"/>
    <col min="13306" max="13309" width="4.625" style="304" customWidth="1"/>
    <col min="13310" max="13310" width="3.625" style="304" customWidth="1"/>
    <col min="13311" max="13311" width="9" style="304"/>
    <col min="13312" max="13313" width="5.625" style="304" customWidth="1"/>
    <col min="13314" max="13314" width="10.5" style="304" customWidth="1"/>
    <col min="13315" max="13316" width="10.25" style="304" customWidth="1"/>
    <col min="13317" max="13317" width="10.625" style="304" customWidth="1"/>
    <col min="13318" max="13318" width="12.875" style="304" customWidth="1"/>
    <col min="13319" max="13319" width="10.25" style="304" customWidth="1"/>
    <col min="13320" max="13320" width="10.75" style="304" customWidth="1"/>
    <col min="13321" max="13321" width="8" style="304" customWidth="1"/>
    <col min="13322" max="13553" width="9" style="304"/>
    <col min="13554" max="13554" width="15.625" style="304" customWidth="1"/>
    <col min="13555" max="13555" width="5.75" style="304" customWidth="1"/>
    <col min="13556" max="13558" width="5.25" style="304" customWidth="1"/>
    <col min="13559" max="13560" width="5.375" style="304" customWidth="1"/>
    <col min="13561" max="13561" width="5.125" style="304" customWidth="1"/>
    <col min="13562" max="13565" width="4.625" style="304" customWidth="1"/>
    <col min="13566" max="13566" width="3.625" style="304" customWidth="1"/>
    <col min="13567" max="13567" width="9" style="304"/>
    <col min="13568" max="13569" width="5.625" style="304" customWidth="1"/>
    <col min="13570" max="13570" width="10.5" style="304" customWidth="1"/>
    <col min="13571" max="13572" width="10.25" style="304" customWidth="1"/>
    <col min="13573" max="13573" width="10.625" style="304" customWidth="1"/>
    <col min="13574" max="13574" width="12.875" style="304" customWidth="1"/>
    <col min="13575" max="13575" width="10.25" style="304" customWidth="1"/>
    <col min="13576" max="13576" width="10.75" style="304" customWidth="1"/>
    <col min="13577" max="13577" width="8" style="304" customWidth="1"/>
    <col min="13578" max="13809" width="9" style="304"/>
    <col min="13810" max="13810" width="15.625" style="304" customWidth="1"/>
    <col min="13811" max="13811" width="5.75" style="304" customWidth="1"/>
    <col min="13812" max="13814" width="5.25" style="304" customWidth="1"/>
    <col min="13815" max="13816" width="5.375" style="304" customWidth="1"/>
    <col min="13817" max="13817" width="5.125" style="304" customWidth="1"/>
    <col min="13818" max="13821" width="4.625" style="304" customWidth="1"/>
    <col min="13822" max="13822" width="3.625" style="304" customWidth="1"/>
    <col min="13823" max="13823" width="9" style="304"/>
    <col min="13824" max="13825" width="5.625" style="304" customWidth="1"/>
    <col min="13826" max="13826" width="10.5" style="304" customWidth="1"/>
    <col min="13827" max="13828" width="10.25" style="304" customWidth="1"/>
    <col min="13829" max="13829" width="10.625" style="304" customWidth="1"/>
    <col min="13830" max="13830" width="12.875" style="304" customWidth="1"/>
    <col min="13831" max="13831" width="10.25" style="304" customWidth="1"/>
    <col min="13832" max="13832" width="10.75" style="304" customWidth="1"/>
    <col min="13833" max="13833" width="8" style="304" customWidth="1"/>
    <col min="13834" max="14065" width="9" style="304"/>
    <col min="14066" max="14066" width="15.625" style="304" customWidth="1"/>
    <col min="14067" max="14067" width="5.75" style="304" customWidth="1"/>
    <col min="14068" max="14070" width="5.25" style="304" customWidth="1"/>
    <col min="14071" max="14072" width="5.375" style="304" customWidth="1"/>
    <col min="14073" max="14073" width="5.125" style="304" customWidth="1"/>
    <col min="14074" max="14077" width="4.625" style="304" customWidth="1"/>
    <col min="14078" max="14078" width="3.625" style="304" customWidth="1"/>
    <col min="14079" max="14079" width="9" style="304"/>
    <col min="14080" max="14081" width="5.625" style="304" customWidth="1"/>
    <col min="14082" max="14082" width="10.5" style="304" customWidth="1"/>
    <col min="14083" max="14084" width="10.25" style="304" customWidth="1"/>
    <col min="14085" max="14085" width="10.625" style="304" customWidth="1"/>
    <col min="14086" max="14086" width="12.875" style="304" customWidth="1"/>
    <col min="14087" max="14087" width="10.25" style="304" customWidth="1"/>
    <col min="14088" max="14088" width="10.75" style="304" customWidth="1"/>
    <col min="14089" max="14089" width="8" style="304" customWidth="1"/>
    <col min="14090" max="14321" width="9" style="304"/>
    <col min="14322" max="14322" width="15.625" style="304" customWidth="1"/>
    <col min="14323" max="14323" width="5.75" style="304" customWidth="1"/>
    <col min="14324" max="14326" width="5.25" style="304" customWidth="1"/>
    <col min="14327" max="14328" width="5.375" style="304" customWidth="1"/>
    <col min="14329" max="14329" width="5.125" style="304" customWidth="1"/>
    <col min="14330" max="14333" width="4.625" style="304" customWidth="1"/>
    <col min="14334" max="14334" width="3.625" style="304" customWidth="1"/>
    <col min="14335" max="14335" width="9" style="304"/>
    <col min="14336" max="14337" width="5.625" style="304" customWidth="1"/>
    <col min="14338" max="14338" width="10.5" style="304" customWidth="1"/>
    <col min="14339" max="14340" width="10.25" style="304" customWidth="1"/>
    <col min="14341" max="14341" width="10.625" style="304" customWidth="1"/>
    <col min="14342" max="14342" width="12.875" style="304" customWidth="1"/>
    <col min="14343" max="14343" width="10.25" style="304" customWidth="1"/>
    <col min="14344" max="14344" width="10.75" style="304" customWidth="1"/>
    <col min="14345" max="14345" width="8" style="304" customWidth="1"/>
    <col min="14346" max="14577" width="9" style="304"/>
    <col min="14578" max="14578" width="15.625" style="304" customWidth="1"/>
    <col min="14579" max="14579" width="5.75" style="304" customWidth="1"/>
    <col min="14580" max="14582" width="5.25" style="304" customWidth="1"/>
    <col min="14583" max="14584" width="5.375" style="304" customWidth="1"/>
    <col min="14585" max="14585" width="5.125" style="304" customWidth="1"/>
    <col min="14586" max="14589" width="4.625" style="304" customWidth="1"/>
    <col min="14590" max="14590" width="3.625" style="304" customWidth="1"/>
    <col min="14591" max="14591" width="9" style="304"/>
    <col min="14592" max="14593" width="5.625" style="304" customWidth="1"/>
    <col min="14594" max="14594" width="10.5" style="304" customWidth="1"/>
    <col min="14595" max="14596" width="10.25" style="304" customWidth="1"/>
    <col min="14597" max="14597" width="10.625" style="304" customWidth="1"/>
    <col min="14598" max="14598" width="12.875" style="304" customWidth="1"/>
    <col min="14599" max="14599" width="10.25" style="304" customWidth="1"/>
    <col min="14600" max="14600" width="10.75" style="304" customWidth="1"/>
    <col min="14601" max="14601" width="8" style="304" customWidth="1"/>
    <col min="14602" max="14833" width="9" style="304"/>
    <col min="14834" max="14834" width="15.625" style="304" customWidth="1"/>
    <col min="14835" max="14835" width="5.75" style="304" customWidth="1"/>
    <col min="14836" max="14838" width="5.25" style="304" customWidth="1"/>
    <col min="14839" max="14840" width="5.375" style="304" customWidth="1"/>
    <col min="14841" max="14841" width="5.125" style="304" customWidth="1"/>
    <col min="14842" max="14845" width="4.625" style="304" customWidth="1"/>
    <col min="14846" max="14846" width="3.625" style="304" customWidth="1"/>
    <col min="14847" max="14847" width="9" style="304"/>
    <col min="14848" max="14849" width="5.625" style="304" customWidth="1"/>
    <col min="14850" max="14850" width="10.5" style="304" customWidth="1"/>
    <col min="14851" max="14852" width="10.25" style="304" customWidth="1"/>
    <col min="14853" max="14853" width="10.625" style="304" customWidth="1"/>
    <col min="14854" max="14854" width="12.875" style="304" customWidth="1"/>
    <col min="14855" max="14855" width="10.25" style="304" customWidth="1"/>
    <col min="14856" max="14856" width="10.75" style="304" customWidth="1"/>
    <col min="14857" max="14857" width="8" style="304" customWidth="1"/>
    <col min="14858" max="15089" width="9" style="304"/>
    <col min="15090" max="15090" width="15.625" style="304" customWidth="1"/>
    <col min="15091" max="15091" width="5.75" style="304" customWidth="1"/>
    <col min="15092" max="15094" width="5.25" style="304" customWidth="1"/>
    <col min="15095" max="15096" width="5.375" style="304" customWidth="1"/>
    <col min="15097" max="15097" width="5.125" style="304" customWidth="1"/>
    <col min="15098" max="15101" width="4.625" style="304" customWidth="1"/>
    <col min="15102" max="15102" width="3.625" style="304" customWidth="1"/>
    <col min="15103" max="15103" width="9" style="304"/>
    <col min="15104" max="15105" width="5.625" style="304" customWidth="1"/>
    <col min="15106" max="15106" width="10.5" style="304" customWidth="1"/>
    <col min="15107" max="15108" width="10.25" style="304" customWidth="1"/>
    <col min="15109" max="15109" width="10.625" style="304" customWidth="1"/>
    <col min="15110" max="15110" width="12.875" style="304" customWidth="1"/>
    <col min="15111" max="15111" width="10.25" style="304" customWidth="1"/>
    <col min="15112" max="15112" width="10.75" style="304" customWidth="1"/>
    <col min="15113" max="15113" width="8" style="304" customWidth="1"/>
    <col min="15114" max="15345" width="9" style="304"/>
    <col min="15346" max="15346" width="15.625" style="304" customWidth="1"/>
    <col min="15347" max="15347" width="5.75" style="304" customWidth="1"/>
    <col min="15348" max="15350" width="5.25" style="304" customWidth="1"/>
    <col min="15351" max="15352" width="5.375" style="304" customWidth="1"/>
    <col min="15353" max="15353" width="5.125" style="304" customWidth="1"/>
    <col min="15354" max="15357" width="4.625" style="304" customWidth="1"/>
    <col min="15358" max="15358" width="3.625" style="304" customWidth="1"/>
    <col min="15359" max="15359" width="9" style="304"/>
    <col min="15360" max="15361" width="5.625" style="304" customWidth="1"/>
    <col min="15362" max="15362" width="10.5" style="304" customWidth="1"/>
    <col min="15363" max="15364" width="10.25" style="304" customWidth="1"/>
    <col min="15365" max="15365" width="10.625" style="304" customWidth="1"/>
    <col min="15366" max="15366" width="12.875" style="304" customWidth="1"/>
    <col min="15367" max="15367" width="10.25" style="304" customWidth="1"/>
    <col min="15368" max="15368" width="10.75" style="304" customWidth="1"/>
    <col min="15369" max="15369" width="8" style="304" customWidth="1"/>
    <col min="15370" max="15601" width="9" style="304"/>
    <col min="15602" max="15602" width="15.625" style="304" customWidth="1"/>
    <col min="15603" max="15603" width="5.75" style="304" customWidth="1"/>
    <col min="15604" max="15606" width="5.25" style="304" customWidth="1"/>
    <col min="15607" max="15608" width="5.375" style="304" customWidth="1"/>
    <col min="15609" max="15609" width="5.125" style="304" customWidth="1"/>
    <col min="15610" max="15613" width="4.625" style="304" customWidth="1"/>
    <col min="15614" max="15614" width="3.625" style="304" customWidth="1"/>
    <col min="15615" max="15615" width="9" style="304"/>
    <col min="15616" max="15617" width="5.625" style="304" customWidth="1"/>
    <col min="15618" max="15618" width="10.5" style="304" customWidth="1"/>
    <col min="15619" max="15620" width="10.25" style="304" customWidth="1"/>
    <col min="15621" max="15621" width="10.625" style="304" customWidth="1"/>
    <col min="15622" max="15622" width="12.875" style="304" customWidth="1"/>
    <col min="15623" max="15623" width="10.25" style="304" customWidth="1"/>
    <col min="15624" max="15624" width="10.75" style="304" customWidth="1"/>
    <col min="15625" max="15625" width="8" style="304" customWidth="1"/>
    <col min="15626" max="15857" width="9" style="304"/>
    <col min="15858" max="15858" width="15.625" style="304" customWidth="1"/>
    <col min="15859" max="15859" width="5.75" style="304" customWidth="1"/>
    <col min="15860" max="15862" width="5.25" style="304" customWidth="1"/>
    <col min="15863" max="15864" width="5.375" style="304" customWidth="1"/>
    <col min="15865" max="15865" width="5.125" style="304" customWidth="1"/>
    <col min="15866" max="15869" width="4.625" style="304" customWidth="1"/>
    <col min="15870" max="15870" width="3.625" style="304" customWidth="1"/>
    <col min="15871" max="15871" width="9" style="304"/>
    <col min="15872" max="15873" width="5.625" style="304" customWidth="1"/>
    <col min="15874" max="15874" width="10.5" style="304" customWidth="1"/>
    <col min="15875" max="15876" width="10.25" style="304" customWidth="1"/>
    <col min="15877" max="15877" width="10.625" style="304" customWidth="1"/>
    <col min="15878" max="15878" width="12.875" style="304" customWidth="1"/>
    <col min="15879" max="15879" width="10.25" style="304" customWidth="1"/>
    <col min="15880" max="15880" width="10.75" style="304" customWidth="1"/>
    <col min="15881" max="15881" width="8" style="304" customWidth="1"/>
    <col min="15882" max="16113" width="9" style="304"/>
    <col min="16114" max="16114" width="15.625" style="304" customWidth="1"/>
    <col min="16115" max="16115" width="5.75" style="304" customWidth="1"/>
    <col min="16116" max="16118" width="5.25" style="304" customWidth="1"/>
    <col min="16119" max="16120" width="5.375" style="304" customWidth="1"/>
    <col min="16121" max="16121" width="5.125" style="304" customWidth="1"/>
    <col min="16122" max="16125" width="4.625" style="304" customWidth="1"/>
    <col min="16126" max="16126" width="3.625" style="304" customWidth="1"/>
    <col min="16127" max="16127" width="9" style="304"/>
    <col min="16128" max="16129" width="5.625" style="304" customWidth="1"/>
    <col min="16130" max="16130" width="10.5" style="304" customWidth="1"/>
    <col min="16131" max="16132" width="10.25" style="304" customWidth="1"/>
    <col min="16133" max="16133" width="10.625" style="304" customWidth="1"/>
    <col min="16134" max="16134" width="12.875" style="304" customWidth="1"/>
    <col min="16135" max="16135" width="10.25" style="304" customWidth="1"/>
    <col min="16136" max="16136" width="10.75" style="304" customWidth="1"/>
    <col min="16137" max="16137" width="8" style="304" customWidth="1"/>
    <col min="16138" max="16384" width="9" style="304"/>
  </cols>
  <sheetData>
    <row r="1" spans="1:9" ht="26.25" customHeight="1">
      <c r="A1" s="29" t="s">
        <v>369</v>
      </c>
      <c r="F1" s="27"/>
      <c r="H1" s="322"/>
      <c r="I1" s="306"/>
    </row>
    <row r="2" spans="1:9" ht="18.75" customHeight="1">
      <c r="A2" s="29"/>
      <c r="F2" s="27"/>
      <c r="H2" s="322" t="s">
        <v>523</v>
      </c>
      <c r="I2" s="306"/>
    </row>
    <row r="3" spans="1:9" s="80" customFormat="1" ht="22.5" customHeight="1">
      <c r="A3" s="470" t="s">
        <v>276</v>
      </c>
      <c r="B3" s="471"/>
      <c r="C3" s="471"/>
      <c r="D3" s="472"/>
      <c r="E3" s="549" t="s">
        <v>280</v>
      </c>
      <c r="F3" s="196"/>
      <c r="G3" s="197"/>
      <c r="H3" s="197" t="s">
        <v>281</v>
      </c>
      <c r="I3" s="139"/>
    </row>
    <row r="4" spans="1:9" s="80" customFormat="1" ht="21.75" customHeight="1">
      <c r="A4" s="541"/>
      <c r="B4" s="542"/>
      <c r="C4" s="542"/>
      <c r="D4" s="543"/>
      <c r="E4" s="550"/>
      <c r="F4" s="39" t="s">
        <v>39</v>
      </c>
      <c r="G4" s="198" t="s">
        <v>287</v>
      </c>
      <c r="H4" s="198" t="s">
        <v>287</v>
      </c>
      <c r="I4" s="139"/>
    </row>
    <row r="5" spans="1:9" s="80" customFormat="1" ht="21.75" customHeight="1">
      <c r="A5" s="473"/>
      <c r="B5" s="474"/>
      <c r="C5" s="474"/>
      <c r="D5" s="475"/>
      <c r="E5" s="551"/>
      <c r="F5" s="203"/>
      <c r="G5" s="204" t="s">
        <v>293</v>
      </c>
      <c r="H5" s="204" t="s">
        <v>293</v>
      </c>
      <c r="I5" s="139"/>
    </row>
    <row r="6" spans="1:9" s="80" customFormat="1" ht="21" customHeight="1" thickBot="1">
      <c r="A6" s="205" t="s">
        <v>294</v>
      </c>
      <c r="B6" s="206"/>
      <c r="C6" s="207"/>
      <c r="D6" s="208"/>
      <c r="E6" s="213">
        <v>386306</v>
      </c>
      <c r="F6" s="213">
        <v>98817</v>
      </c>
      <c r="G6" s="213">
        <v>5369</v>
      </c>
      <c r="H6" s="215" t="s">
        <v>164</v>
      </c>
      <c r="I6" s="216"/>
    </row>
    <row r="7" spans="1:9" s="80" customFormat="1" ht="24" customHeight="1">
      <c r="A7" s="538" t="s">
        <v>295</v>
      </c>
      <c r="B7" s="539"/>
      <c r="C7" s="539"/>
      <c r="D7" s="540"/>
      <c r="E7" s="217">
        <v>68522</v>
      </c>
      <c r="F7" s="220" t="s">
        <v>164</v>
      </c>
      <c r="G7" s="221" t="s">
        <v>163</v>
      </c>
      <c r="H7" s="221" t="s">
        <v>164</v>
      </c>
      <c r="I7" s="216"/>
    </row>
    <row r="8" spans="1:9" s="80" customFormat="1" ht="13.5">
      <c r="A8" s="60" t="s">
        <v>55</v>
      </c>
      <c r="B8" s="139"/>
      <c r="C8" s="139"/>
      <c r="D8" s="167"/>
      <c r="E8" s="226">
        <v>450</v>
      </c>
      <c r="F8" s="227" t="s">
        <v>164</v>
      </c>
      <c r="G8" s="323" t="s">
        <v>163</v>
      </c>
      <c r="H8" s="323" t="s">
        <v>164</v>
      </c>
      <c r="I8" s="216"/>
    </row>
    <row r="9" spans="1:9" s="80" customFormat="1" ht="13.5">
      <c r="A9" s="60" t="s">
        <v>56</v>
      </c>
      <c r="B9" s="139"/>
      <c r="C9" s="139"/>
      <c r="D9" s="167"/>
      <c r="E9" s="231">
        <v>5928</v>
      </c>
      <c r="F9" s="232" t="s">
        <v>164</v>
      </c>
      <c r="G9" s="323" t="s">
        <v>163</v>
      </c>
      <c r="H9" s="323" t="s">
        <v>164</v>
      </c>
      <c r="I9" s="216"/>
    </row>
    <row r="10" spans="1:9" s="80" customFormat="1" ht="13.5">
      <c r="A10" s="60" t="s">
        <v>57</v>
      </c>
      <c r="B10" s="139"/>
      <c r="C10" s="139"/>
      <c r="D10" s="167"/>
      <c r="E10" s="222">
        <v>2500</v>
      </c>
      <c r="F10" s="230" t="s">
        <v>164</v>
      </c>
      <c r="G10" s="323" t="s">
        <v>163</v>
      </c>
      <c r="H10" s="323" t="s">
        <v>164</v>
      </c>
      <c r="I10" s="216"/>
    </row>
    <row r="11" spans="1:9" s="80" customFormat="1" ht="13.5">
      <c r="A11" s="60" t="s">
        <v>58</v>
      </c>
      <c r="B11" s="139"/>
      <c r="C11" s="139"/>
      <c r="D11" s="167"/>
      <c r="E11" s="323">
        <v>30952</v>
      </c>
      <c r="F11" s="230" t="s">
        <v>164</v>
      </c>
      <c r="G11" s="323" t="s">
        <v>163</v>
      </c>
      <c r="H11" s="323" t="s">
        <v>164</v>
      </c>
      <c r="I11" s="216"/>
    </row>
    <row r="12" spans="1:9" s="80" customFormat="1" ht="13.5">
      <c r="A12" s="60" t="s">
        <v>59</v>
      </c>
      <c r="B12" s="139"/>
      <c r="C12" s="139"/>
      <c r="D12" s="167"/>
      <c r="E12" s="323" t="s">
        <v>373</v>
      </c>
      <c r="F12" s="230" t="s">
        <v>164</v>
      </c>
      <c r="G12" s="323" t="s">
        <v>163</v>
      </c>
      <c r="H12" s="323" t="s">
        <v>164</v>
      </c>
      <c r="I12" s="216"/>
    </row>
    <row r="13" spans="1:9" s="80" customFormat="1" ht="13.5">
      <c r="A13" s="60" t="s">
        <v>60</v>
      </c>
      <c r="B13" s="139"/>
      <c r="C13" s="139"/>
      <c r="D13" s="167"/>
      <c r="E13" s="323" t="s">
        <v>302</v>
      </c>
      <c r="F13" s="230" t="s">
        <v>164</v>
      </c>
      <c r="G13" s="323" t="s">
        <v>163</v>
      </c>
      <c r="H13" s="323" t="s">
        <v>164</v>
      </c>
      <c r="I13" s="216"/>
    </row>
    <row r="14" spans="1:9" s="80" customFormat="1" ht="13.5">
      <c r="A14" s="60" t="s">
        <v>61</v>
      </c>
      <c r="B14" s="139"/>
      <c r="C14" s="139"/>
      <c r="D14" s="167"/>
      <c r="E14" s="226" t="s">
        <v>302</v>
      </c>
      <c r="F14" s="227" t="s">
        <v>164</v>
      </c>
      <c r="G14" s="323" t="s">
        <v>163</v>
      </c>
      <c r="H14" s="323" t="s">
        <v>164</v>
      </c>
      <c r="I14" s="216"/>
    </row>
    <row r="15" spans="1:9" s="80" customFormat="1" ht="13.5">
      <c r="A15" s="60" t="s">
        <v>62</v>
      </c>
      <c r="B15" s="139"/>
      <c r="C15" s="139"/>
      <c r="D15" s="167"/>
      <c r="E15" s="323">
        <v>4</v>
      </c>
      <c r="F15" s="230" t="s">
        <v>164</v>
      </c>
      <c r="G15" s="323" t="s">
        <v>163</v>
      </c>
      <c r="H15" s="323" t="s">
        <v>164</v>
      </c>
      <c r="I15" s="216"/>
    </row>
    <row r="16" spans="1:9" s="80" customFormat="1" ht="13.5">
      <c r="A16" s="64" t="s">
        <v>63</v>
      </c>
      <c r="B16" s="139"/>
      <c r="C16" s="139"/>
      <c r="D16" s="167"/>
      <c r="E16" s="323">
        <v>811</v>
      </c>
      <c r="F16" s="230" t="s">
        <v>164</v>
      </c>
      <c r="G16" s="323" t="s">
        <v>163</v>
      </c>
      <c r="H16" s="323" t="s">
        <v>164</v>
      </c>
      <c r="I16" s="216"/>
    </row>
    <row r="17" spans="1:9" s="80" customFormat="1" ht="13.5">
      <c r="A17" s="60" t="s">
        <v>64</v>
      </c>
      <c r="B17" s="139"/>
      <c r="C17" s="139"/>
      <c r="D17" s="167"/>
      <c r="E17" s="222">
        <v>4957</v>
      </c>
      <c r="F17" s="230" t="s">
        <v>164</v>
      </c>
      <c r="G17" s="323" t="s">
        <v>163</v>
      </c>
      <c r="H17" s="323" t="s">
        <v>164</v>
      </c>
      <c r="I17" s="216"/>
    </row>
    <row r="18" spans="1:9" s="80" customFormat="1" ht="13.5">
      <c r="A18" s="60" t="s">
        <v>65</v>
      </c>
      <c r="B18" s="139"/>
      <c r="C18" s="139"/>
      <c r="D18" s="167"/>
      <c r="E18" s="222">
        <v>22920</v>
      </c>
      <c r="F18" s="230" t="s">
        <v>164</v>
      </c>
      <c r="G18" s="323" t="s">
        <v>163</v>
      </c>
      <c r="H18" s="323" t="s">
        <v>164</v>
      </c>
      <c r="I18" s="216"/>
    </row>
    <row r="19" spans="1:9" s="80" customFormat="1" ht="13.5">
      <c r="A19" s="60" t="s">
        <v>66</v>
      </c>
      <c r="B19" s="139"/>
      <c r="C19" s="139"/>
      <c r="D19" s="167"/>
      <c r="E19" s="323" t="s">
        <v>373</v>
      </c>
      <c r="F19" s="230" t="s">
        <v>164</v>
      </c>
      <c r="G19" s="323" t="s">
        <v>163</v>
      </c>
      <c r="H19" s="323" t="s">
        <v>164</v>
      </c>
      <c r="I19" s="216"/>
    </row>
    <row r="20" spans="1:9" s="80" customFormat="1" ht="13.5">
      <c r="A20" s="60" t="s">
        <v>67</v>
      </c>
      <c r="B20" s="139"/>
      <c r="C20" s="139"/>
      <c r="D20" s="167"/>
      <c r="E20" s="310" t="s">
        <v>373</v>
      </c>
      <c r="F20" s="230" t="s">
        <v>164</v>
      </c>
      <c r="G20" s="323" t="s">
        <v>163</v>
      </c>
      <c r="H20" s="323" t="s">
        <v>164</v>
      </c>
      <c r="I20" s="216"/>
    </row>
    <row r="21" spans="1:9" s="80" customFormat="1" ht="13.5">
      <c r="A21" s="60" t="s">
        <v>68</v>
      </c>
      <c r="B21" s="139"/>
      <c r="C21" s="139"/>
      <c r="D21" s="167"/>
      <c r="E21" s="310" t="s">
        <v>373</v>
      </c>
      <c r="F21" s="227" t="s">
        <v>164</v>
      </c>
      <c r="G21" s="323" t="s">
        <v>163</v>
      </c>
      <c r="H21" s="323" t="s">
        <v>164</v>
      </c>
      <c r="I21" s="216"/>
    </row>
    <row r="22" spans="1:9" s="80" customFormat="1" ht="14.25" thickBot="1">
      <c r="A22" s="60" t="s">
        <v>69</v>
      </c>
      <c r="B22" s="239"/>
      <c r="C22" s="239"/>
      <c r="D22" s="240"/>
      <c r="E22" s="311" t="s">
        <v>373</v>
      </c>
      <c r="F22" s="247" t="s">
        <v>164</v>
      </c>
      <c r="G22" s="324" t="s">
        <v>163</v>
      </c>
      <c r="H22" s="324" t="s">
        <v>164</v>
      </c>
      <c r="I22" s="216"/>
    </row>
    <row r="23" spans="1:9" s="80" customFormat="1" ht="20.25" customHeight="1" thickTop="1">
      <c r="A23" s="535" t="s">
        <v>297</v>
      </c>
      <c r="B23" s="536"/>
      <c r="C23" s="536"/>
      <c r="D23" s="537"/>
      <c r="E23" s="217">
        <v>317784</v>
      </c>
      <c r="F23" s="218">
        <v>98817</v>
      </c>
      <c r="G23" s="218">
        <v>5369</v>
      </c>
      <c r="H23" s="220" t="s">
        <v>164</v>
      </c>
      <c r="I23" s="216"/>
    </row>
    <row r="24" spans="1:9" s="80" customFormat="1" ht="13.5">
      <c r="A24" s="60" t="s">
        <v>197</v>
      </c>
      <c r="B24" s="139"/>
      <c r="C24" s="139"/>
      <c r="D24" s="167"/>
      <c r="E24" s="226" t="s">
        <v>200</v>
      </c>
      <c r="F24" s="226" t="s">
        <v>200</v>
      </c>
      <c r="G24" s="325" t="s">
        <v>200</v>
      </c>
      <c r="H24" s="326" t="s">
        <v>200</v>
      </c>
      <c r="I24" s="216"/>
    </row>
    <row r="25" spans="1:9" s="80" customFormat="1" ht="13.5">
      <c r="A25" s="70" t="s">
        <v>175</v>
      </c>
      <c r="B25" s="139"/>
      <c r="C25" s="139"/>
      <c r="D25" s="167"/>
      <c r="E25" s="226" t="s">
        <v>302</v>
      </c>
      <c r="F25" s="226" t="s">
        <v>200</v>
      </c>
      <c r="G25" s="231" t="s">
        <v>200</v>
      </c>
      <c r="H25" s="255" t="s">
        <v>200</v>
      </c>
      <c r="I25" s="216"/>
    </row>
    <row r="26" spans="1:9" s="80" customFormat="1" ht="13.5">
      <c r="A26" s="60" t="s">
        <v>72</v>
      </c>
      <c r="B26" s="139"/>
      <c r="C26" s="139"/>
      <c r="D26" s="167"/>
      <c r="E26" s="222">
        <v>1727</v>
      </c>
      <c r="F26" s="229">
        <v>1075</v>
      </c>
      <c r="G26" s="229">
        <v>52</v>
      </c>
      <c r="H26" s="370">
        <v>4.3</v>
      </c>
      <c r="I26" s="216"/>
    </row>
    <row r="27" spans="1:9" s="80" customFormat="1" ht="13.5">
      <c r="A27" s="71" t="s">
        <v>73</v>
      </c>
      <c r="B27" s="139"/>
      <c r="C27" s="139"/>
      <c r="D27" s="167"/>
      <c r="E27" s="222">
        <v>753</v>
      </c>
      <c r="F27" s="229">
        <v>1760</v>
      </c>
      <c r="G27" s="229">
        <v>86</v>
      </c>
      <c r="H27" s="370">
        <v>9.6</v>
      </c>
      <c r="I27" s="216"/>
    </row>
    <row r="28" spans="1:9" s="80" customFormat="1" ht="13.5">
      <c r="A28" s="71" t="s">
        <v>74</v>
      </c>
      <c r="B28" s="139"/>
      <c r="C28" s="139"/>
      <c r="D28" s="167"/>
      <c r="E28" s="222">
        <v>106</v>
      </c>
      <c r="F28" s="229">
        <v>9486</v>
      </c>
      <c r="G28" s="229">
        <v>193</v>
      </c>
      <c r="H28" s="370">
        <v>6.7</v>
      </c>
      <c r="I28" s="216"/>
    </row>
    <row r="29" spans="1:9" s="80" customFormat="1" ht="13.5">
      <c r="A29" s="71" t="s">
        <v>75</v>
      </c>
      <c r="B29" s="139"/>
      <c r="C29" s="139"/>
      <c r="D29" s="167"/>
      <c r="E29" s="323" t="s">
        <v>373</v>
      </c>
      <c r="F29" s="229">
        <v>1058</v>
      </c>
      <c r="G29" s="229">
        <v>8</v>
      </c>
      <c r="H29" s="370">
        <v>1.1000000000000001</v>
      </c>
      <c r="I29" s="216"/>
    </row>
    <row r="30" spans="1:9" s="80" customFormat="1" ht="13.5">
      <c r="A30" s="71" t="s">
        <v>76</v>
      </c>
      <c r="B30" s="139"/>
      <c r="C30" s="139"/>
      <c r="D30" s="167"/>
      <c r="E30" s="251">
        <v>157</v>
      </c>
      <c r="F30" s="229">
        <v>1705</v>
      </c>
      <c r="G30" s="229">
        <v>81</v>
      </c>
      <c r="H30" s="370">
        <v>9</v>
      </c>
      <c r="I30" s="216"/>
    </row>
    <row r="31" spans="1:9" s="80" customFormat="1" ht="13.5">
      <c r="A31" s="71" t="s">
        <v>77</v>
      </c>
      <c r="B31" s="139"/>
      <c r="C31" s="139"/>
      <c r="D31" s="167"/>
      <c r="E31" s="222">
        <v>177</v>
      </c>
      <c r="F31" s="229">
        <v>9923</v>
      </c>
      <c r="G31" s="229">
        <v>841</v>
      </c>
      <c r="H31" s="370">
        <v>44.3</v>
      </c>
      <c r="I31" s="216"/>
    </row>
    <row r="32" spans="1:9" s="80" customFormat="1" ht="13.5">
      <c r="A32" s="71" t="s">
        <v>78</v>
      </c>
      <c r="B32" s="139"/>
      <c r="C32" s="139"/>
      <c r="D32" s="167"/>
      <c r="E32" s="222">
        <v>658</v>
      </c>
      <c r="F32" s="229">
        <v>1363</v>
      </c>
      <c r="G32" s="229">
        <v>104</v>
      </c>
      <c r="H32" s="370">
        <v>8</v>
      </c>
      <c r="I32" s="216"/>
    </row>
    <row r="33" spans="1:9" s="80" customFormat="1" ht="13.5">
      <c r="A33" s="71" t="s">
        <v>79</v>
      </c>
      <c r="B33" s="139"/>
      <c r="C33" s="139"/>
      <c r="D33" s="167"/>
      <c r="E33" s="323">
        <v>1000</v>
      </c>
      <c r="F33" s="229">
        <v>239</v>
      </c>
      <c r="G33" s="229">
        <v>41</v>
      </c>
      <c r="H33" s="370">
        <v>5.9</v>
      </c>
      <c r="I33" s="216"/>
    </row>
    <row r="34" spans="1:9" s="80" customFormat="1" ht="13.5">
      <c r="A34" s="71" t="s">
        <v>80</v>
      </c>
      <c r="B34" s="139"/>
      <c r="C34" s="139"/>
      <c r="D34" s="167"/>
      <c r="E34" s="323">
        <v>16</v>
      </c>
      <c r="F34" s="229">
        <v>405</v>
      </c>
      <c r="G34" s="229">
        <v>45</v>
      </c>
      <c r="H34" s="370">
        <v>3.8</v>
      </c>
      <c r="I34" s="216"/>
    </row>
    <row r="35" spans="1:9" s="80" customFormat="1" ht="13.5">
      <c r="A35" s="71" t="s">
        <v>81</v>
      </c>
      <c r="B35" s="139"/>
      <c r="C35" s="139"/>
      <c r="D35" s="167"/>
      <c r="E35" s="251">
        <v>178</v>
      </c>
      <c r="F35" s="229">
        <v>886</v>
      </c>
      <c r="G35" s="229">
        <v>69</v>
      </c>
      <c r="H35" s="370">
        <v>3</v>
      </c>
      <c r="I35" s="216"/>
    </row>
    <row r="36" spans="1:9" s="80" customFormat="1" ht="13.5">
      <c r="A36" s="71" t="s">
        <v>82</v>
      </c>
      <c r="B36" s="139"/>
      <c r="C36" s="139"/>
      <c r="D36" s="167"/>
      <c r="E36" s="323">
        <v>157</v>
      </c>
      <c r="F36" s="229">
        <v>1056</v>
      </c>
      <c r="G36" s="229">
        <v>97</v>
      </c>
      <c r="H36" s="370">
        <v>2.8</v>
      </c>
      <c r="I36" s="216"/>
    </row>
    <row r="37" spans="1:9" s="80" customFormat="1" ht="13.5">
      <c r="A37" s="71" t="s">
        <v>83</v>
      </c>
      <c r="B37" s="139"/>
      <c r="C37" s="139"/>
      <c r="D37" s="167"/>
      <c r="E37" s="323">
        <v>3866</v>
      </c>
      <c r="F37" s="229">
        <v>9197</v>
      </c>
      <c r="G37" s="229">
        <v>626</v>
      </c>
      <c r="H37" s="370">
        <v>10.4</v>
      </c>
      <c r="I37" s="216"/>
    </row>
    <row r="38" spans="1:9" s="80" customFormat="1" ht="13.5">
      <c r="A38" s="71" t="s">
        <v>84</v>
      </c>
      <c r="B38" s="139"/>
      <c r="C38" s="139"/>
      <c r="D38" s="167"/>
      <c r="E38" s="222">
        <v>111762</v>
      </c>
      <c r="F38" s="229">
        <v>2463</v>
      </c>
      <c r="G38" s="229">
        <v>411</v>
      </c>
      <c r="H38" s="370">
        <v>7.5</v>
      </c>
      <c r="I38" s="216"/>
    </row>
    <row r="39" spans="1:9" s="80" customFormat="1" ht="13.5">
      <c r="A39" s="71" t="s">
        <v>85</v>
      </c>
      <c r="B39" s="139"/>
      <c r="C39" s="139"/>
      <c r="D39" s="167"/>
      <c r="E39" s="222">
        <v>4178</v>
      </c>
      <c r="F39" s="229">
        <v>510</v>
      </c>
      <c r="G39" s="229">
        <v>13</v>
      </c>
      <c r="H39" s="370">
        <v>1.1000000000000001</v>
      </c>
      <c r="I39" s="216"/>
    </row>
    <row r="40" spans="1:9" s="80" customFormat="1" ht="13.5">
      <c r="A40" s="71" t="s">
        <v>86</v>
      </c>
      <c r="B40" s="139"/>
      <c r="C40" s="139"/>
      <c r="D40" s="167"/>
      <c r="E40" s="229">
        <v>87346</v>
      </c>
      <c r="F40" s="252">
        <v>4972</v>
      </c>
      <c r="G40" s="229">
        <v>344</v>
      </c>
      <c r="H40" s="370">
        <v>17.2</v>
      </c>
      <c r="I40" s="216"/>
    </row>
    <row r="41" spans="1:9" s="80" customFormat="1" ht="13.5">
      <c r="A41" s="71" t="s">
        <v>87</v>
      </c>
      <c r="B41" s="139"/>
      <c r="C41" s="139"/>
      <c r="D41" s="167"/>
      <c r="E41" s="222">
        <v>41</v>
      </c>
      <c r="F41" s="229">
        <v>5014</v>
      </c>
      <c r="G41" s="229">
        <v>148</v>
      </c>
      <c r="H41" s="370">
        <v>9.9</v>
      </c>
      <c r="I41" s="216"/>
    </row>
    <row r="42" spans="1:9" s="80" customFormat="1" ht="13.5">
      <c r="A42" s="71" t="s">
        <v>88</v>
      </c>
      <c r="B42" s="139"/>
      <c r="C42" s="139"/>
      <c r="D42" s="167"/>
      <c r="E42" s="310" t="s">
        <v>373</v>
      </c>
      <c r="F42" s="231" t="s">
        <v>374</v>
      </c>
      <c r="G42" s="229">
        <v>8</v>
      </c>
      <c r="H42" s="370">
        <v>4</v>
      </c>
      <c r="I42" s="216"/>
    </row>
    <row r="43" spans="1:9" s="80" customFormat="1" ht="13.5">
      <c r="A43" s="71" t="s">
        <v>89</v>
      </c>
      <c r="B43" s="139"/>
      <c r="C43" s="139"/>
      <c r="D43" s="167"/>
      <c r="E43" s="251">
        <v>32</v>
      </c>
      <c r="F43" s="229">
        <v>3842</v>
      </c>
      <c r="G43" s="229">
        <v>194</v>
      </c>
      <c r="H43" s="370">
        <v>4.9000000000000004</v>
      </c>
      <c r="I43" s="216"/>
    </row>
    <row r="44" spans="1:9" s="80" customFormat="1" ht="13.5">
      <c r="A44" s="71" t="s">
        <v>90</v>
      </c>
      <c r="B44" s="139"/>
      <c r="C44" s="139"/>
      <c r="D44" s="167"/>
      <c r="E44" s="222">
        <v>27057</v>
      </c>
      <c r="F44" s="229">
        <v>3431</v>
      </c>
      <c r="G44" s="229">
        <v>129</v>
      </c>
      <c r="H44" s="370">
        <v>5.4</v>
      </c>
      <c r="I44" s="216"/>
    </row>
    <row r="45" spans="1:9" s="80" customFormat="1" ht="13.5">
      <c r="A45" s="71" t="s">
        <v>91</v>
      </c>
      <c r="B45" s="139"/>
      <c r="C45" s="139"/>
      <c r="D45" s="167"/>
      <c r="E45" s="222">
        <v>35854</v>
      </c>
      <c r="F45" s="229">
        <v>335</v>
      </c>
      <c r="G45" s="229">
        <v>27</v>
      </c>
      <c r="H45" s="370">
        <v>0.7</v>
      </c>
      <c r="I45" s="216"/>
    </row>
    <row r="46" spans="1:9" s="80" customFormat="1" ht="13.5">
      <c r="A46" s="71" t="s">
        <v>92</v>
      </c>
      <c r="B46" s="139"/>
      <c r="C46" s="139"/>
      <c r="D46" s="167"/>
      <c r="E46" s="222">
        <v>15928</v>
      </c>
      <c r="F46" s="229">
        <v>950</v>
      </c>
      <c r="G46" s="229">
        <v>64</v>
      </c>
      <c r="H46" s="370">
        <v>5.8</v>
      </c>
      <c r="I46" s="216"/>
    </row>
    <row r="47" spans="1:9" s="80" customFormat="1" ht="13.5">
      <c r="A47" s="76" t="s">
        <v>93</v>
      </c>
      <c r="B47" s="139"/>
      <c r="C47" s="139"/>
      <c r="D47" s="167"/>
      <c r="E47" s="222">
        <v>406</v>
      </c>
      <c r="F47" s="229">
        <v>4116</v>
      </c>
      <c r="G47" s="229">
        <v>303</v>
      </c>
      <c r="H47" s="370">
        <v>20.2</v>
      </c>
      <c r="I47" s="216"/>
    </row>
    <row r="48" spans="1:9" s="80" customFormat="1" ht="13.5">
      <c r="A48" s="71" t="s">
        <v>94</v>
      </c>
      <c r="B48" s="139"/>
      <c r="C48" s="139"/>
      <c r="D48" s="167"/>
      <c r="E48" s="222">
        <v>1044</v>
      </c>
      <c r="F48" s="229">
        <v>1050</v>
      </c>
      <c r="G48" s="229">
        <v>55</v>
      </c>
      <c r="H48" s="370">
        <v>3.4</v>
      </c>
      <c r="I48" s="216"/>
    </row>
    <row r="49" spans="1:9" s="80" customFormat="1" ht="13.5">
      <c r="A49" s="71" t="s">
        <v>95</v>
      </c>
      <c r="B49" s="139"/>
      <c r="C49" s="139"/>
      <c r="D49" s="167"/>
      <c r="E49" s="310" t="s">
        <v>379</v>
      </c>
      <c r="F49" s="229">
        <v>20338</v>
      </c>
      <c r="G49" s="229">
        <v>525</v>
      </c>
      <c r="H49" s="370">
        <v>9.5</v>
      </c>
      <c r="I49" s="216"/>
    </row>
    <row r="50" spans="1:9" s="80" customFormat="1" ht="13.5">
      <c r="A50" s="71" t="s">
        <v>96</v>
      </c>
      <c r="B50" s="139"/>
      <c r="C50" s="139"/>
      <c r="D50" s="167"/>
      <c r="E50" s="310" t="s">
        <v>373</v>
      </c>
      <c r="F50" s="231" t="s">
        <v>302</v>
      </c>
      <c r="G50" s="231" t="s">
        <v>302</v>
      </c>
      <c r="H50" s="371" t="s">
        <v>302</v>
      </c>
      <c r="I50" s="216"/>
    </row>
    <row r="51" spans="1:9" s="80" customFormat="1" ht="13.5">
      <c r="A51" s="71" t="s">
        <v>97</v>
      </c>
      <c r="B51" s="139"/>
      <c r="C51" s="139"/>
      <c r="D51" s="167"/>
      <c r="E51" s="310" t="s">
        <v>373</v>
      </c>
      <c r="F51" s="231" t="s">
        <v>302</v>
      </c>
      <c r="G51" s="231" t="s">
        <v>302</v>
      </c>
      <c r="H51" s="371" t="s">
        <v>302</v>
      </c>
      <c r="I51" s="216"/>
    </row>
    <row r="52" spans="1:9" ht="13.5">
      <c r="A52" s="77" t="s">
        <v>191</v>
      </c>
      <c r="B52" s="307"/>
      <c r="C52" s="307"/>
      <c r="D52" s="307"/>
      <c r="E52" s="309" t="s">
        <v>296</v>
      </c>
      <c r="F52" s="309" t="s">
        <v>296</v>
      </c>
      <c r="G52" s="309" t="s">
        <v>302</v>
      </c>
      <c r="H52" s="411" t="s">
        <v>302</v>
      </c>
      <c r="I52" s="306"/>
    </row>
    <row r="53" spans="1:9">
      <c r="H53" s="306"/>
      <c r="I53" s="306"/>
    </row>
    <row r="54" spans="1:9">
      <c r="H54" s="306"/>
      <c r="I54" s="306"/>
    </row>
  </sheetData>
  <mergeCells count="4">
    <mergeCell ref="A23:D23"/>
    <mergeCell ref="A7:D7"/>
    <mergeCell ref="A3:D5"/>
    <mergeCell ref="E3:E5"/>
  </mergeCells>
  <phoneticPr fontId="1"/>
  <pageMargins left="0.59055118110236227" right="0.43307086614173229" top="0.78740157480314965" bottom="0.78740157480314965" header="0.11811023622047245" footer="0.39370078740157483"/>
  <pageSetup paperSize="9" fitToHeight="0" orientation="portrait" r:id="rId1"/>
  <headerFooter alignWithMargins="0">
    <oddFooter>&amp;C23</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1"/>
  <sheetViews>
    <sheetView view="pageBreakPreview" zoomScaleNormal="100" zoomScaleSheetLayoutView="100" workbookViewId="0">
      <selection activeCell="C66" sqref="C66"/>
    </sheetView>
  </sheetViews>
  <sheetFormatPr defaultRowHeight="12"/>
  <cols>
    <col min="1" max="2" width="9" style="304"/>
    <col min="3" max="3" width="11.375" style="304" customWidth="1"/>
    <col min="4" max="4" width="13.5" style="304" customWidth="1"/>
    <col min="5" max="5" width="8.125" style="304" customWidth="1"/>
    <col min="6" max="15" width="7.5" style="327" customWidth="1"/>
    <col min="16" max="255" width="9" style="304"/>
    <col min="256" max="256" width="4.375" style="304" customWidth="1"/>
    <col min="257" max="258" width="9" style="304"/>
    <col min="259" max="259" width="11.375" style="304" customWidth="1"/>
    <col min="260" max="260" width="4.375" style="304" customWidth="1"/>
    <col min="261" max="261" width="8.125" style="304" customWidth="1"/>
    <col min="262" max="271" width="7.5" style="304" customWidth="1"/>
    <col min="272" max="511" width="9" style="304"/>
    <col min="512" max="512" width="4.375" style="304" customWidth="1"/>
    <col min="513" max="514" width="9" style="304"/>
    <col min="515" max="515" width="11.375" style="304" customWidth="1"/>
    <col min="516" max="516" width="4.375" style="304" customWidth="1"/>
    <col min="517" max="517" width="8.125" style="304" customWidth="1"/>
    <col min="518" max="527" width="7.5" style="304" customWidth="1"/>
    <col min="528" max="767" width="9" style="304"/>
    <col min="768" max="768" width="4.375" style="304" customWidth="1"/>
    <col min="769" max="770" width="9" style="304"/>
    <col min="771" max="771" width="11.375" style="304" customWidth="1"/>
    <col min="772" max="772" width="4.375" style="304" customWidth="1"/>
    <col min="773" max="773" width="8.125" style="304" customWidth="1"/>
    <col min="774" max="783" width="7.5" style="304" customWidth="1"/>
    <col min="784" max="1023" width="9" style="304"/>
    <col min="1024" max="1024" width="4.375" style="304" customWidth="1"/>
    <col min="1025" max="1026" width="9" style="304"/>
    <col min="1027" max="1027" width="11.375" style="304" customWidth="1"/>
    <col min="1028" max="1028" width="4.375" style="304" customWidth="1"/>
    <col min="1029" max="1029" width="8.125" style="304" customWidth="1"/>
    <col min="1030" max="1039" width="7.5" style="304" customWidth="1"/>
    <col min="1040" max="1279" width="9" style="304"/>
    <col min="1280" max="1280" width="4.375" style="304" customWidth="1"/>
    <col min="1281" max="1282" width="9" style="304"/>
    <col min="1283" max="1283" width="11.375" style="304" customWidth="1"/>
    <col min="1284" max="1284" width="4.375" style="304" customWidth="1"/>
    <col min="1285" max="1285" width="8.125" style="304" customWidth="1"/>
    <col min="1286" max="1295" width="7.5" style="304" customWidth="1"/>
    <col min="1296" max="1535" width="9" style="304"/>
    <col min="1536" max="1536" width="4.375" style="304" customWidth="1"/>
    <col min="1537" max="1538" width="9" style="304"/>
    <col min="1539" max="1539" width="11.375" style="304" customWidth="1"/>
    <col min="1540" max="1540" width="4.375" style="304" customWidth="1"/>
    <col min="1541" max="1541" width="8.125" style="304" customWidth="1"/>
    <col min="1542" max="1551" width="7.5" style="304" customWidth="1"/>
    <col min="1552" max="1791" width="9" style="304"/>
    <col min="1792" max="1792" width="4.375" style="304" customWidth="1"/>
    <col min="1793" max="1794" width="9" style="304"/>
    <col min="1795" max="1795" width="11.375" style="304" customWidth="1"/>
    <col min="1796" max="1796" width="4.375" style="304" customWidth="1"/>
    <col min="1797" max="1797" width="8.125" style="304" customWidth="1"/>
    <col min="1798" max="1807" width="7.5" style="304" customWidth="1"/>
    <col min="1808" max="2047" width="9" style="304"/>
    <col min="2048" max="2048" width="4.375" style="304" customWidth="1"/>
    <col min="2049" max="2050" width="9" style="304"/>
    <col min="2051" max="2051" width="11.375" style="304" customWidth="1"/>
    <col min="2052" max="2052" width="4.375" style="304" customWidth="1"/>
    <col min="2053" max="2053" width="8.125" style="304" customWidth="1"/>
    <col min="2054" max="2063" width="7.5" style="304" customWidth="1"/>
    <col min="2064" max="2303" width="9" style="304"/>
    <col min="2304" max="2304" width="4.375" style="304" customWidth="1"/>
    <col min="2305" max="2306" width="9" style="304"/>
    <col min="2307" max="2307" width="11.375" style="304" customWidth="1"/>
    <col min="2308" max="2308" width="4.375" style="304" customWidth="1"/>
    <col min="2309" max="2309" width="8.125" style="304" customWidth="1"/>
    <col min="2310" max="2319" width="7.5" style="304" customWidth="1"/>
    <col min="2320" max="2559" width="9" style="304"/>
    <col min="2560" max="2560" width="4.375" style="304" customWidth="1"/>
    <col min="2561" max="2562" width="9" style="304"/>
    <col min="2563" max="2563" width="11.375" style="304" customWidth="1"/>
    <col min="2564" max="2564" width="4.375" style="304" customWidth="1"/>
    <col min="2565" max="2565" width="8.125" style="304" customWidth="1"/>
    <col min="2566" max="2575" width="7.5" style="304" customWidth="1"/>
    <col min="2576" max="2815" width="9" style="304"/>
    <col min="2816" max="2816" width="4.375" style="304" customWidth="1"/>
    <col min="2817" max="2818" width="9" style="304"/>
    <col min="2819" max="2819" width="11.375" style="304" customWidth="1"/>
    <col min="2820" max="2820" width="4.375" style="304" customWidth="1"/>
    <col min="2821" max="2821" width="8.125" style="304" customWidth="1"/>
    <col min="2822" max="2831" width="7.5" style="304" customWidth="1"/>
    <col min="2832" max="3071" width="9" style="304"/>
    <col min="3072" max="3072" width="4.375" style="304" customWidth="1"/>
    <col min="3073" max="3074" width="9" style="304"/>
    <col min="3075" max="3075" width="11.375" style="304" customWidth="1"/>
    <col min="3076" max="3076" width="4.375" style="304" customWidth="1"/>
    <col min="3077" max="3077" width="8.125" style="304" customWidth="1"/>
    <col min="3078" max="3087" width="7.5" style="304" customWidth="1"/>
    <col min="3088" max="3327" width="9" style="304"/>
    <col min="3328" max="3328" width="4.375" style="304" customWidth="1"/>
    <col min="3329" max="3330" width="9" style="304"/>
    <col min="3331" max="3331" width="11.375" style="304" customWidth="1"/>
    <col min="3332" max="3332" width="4.375" style="304" customWidth="1"/>
    <col min="3333" max="3333" width="8.125" style="304" customWidth="1"/>
    <col min="3334" max="3343" width="7.5" style="304" customWidth="1"/>
    <col min="3344" max="3583" width="9" style="304"/>
    <col min="3584" max="3584" width="4.375" style="304" customWidth="1"/>
    <col min="3585" max="3586" width="9" style="304"/>
    <col min="3587" max="3587" width="11.375" style="304" customWidth="1"/>
    <col min="3588" max="3588" width="4.375" style="304" customWidth="1"/>
    <col min="3589" max="3589" width="8.125" style="304" customWidth="1"/>
    <col min="3590" max="3599" width="7.5" style="304" customWidth="1"/>
    <col min="3600" max="3839" width="9" style="304"/>
    <col min="3840" max="3840" width="4.375" style="304" customWidth="1"/>
    <col min="3841" max="3842" width="9" style="304"/>
    <col min="3843" max="3843" width="11.375" style="304" customWidth="1"/>
    <col min="3844" max="3844" width="4.375" style="304" customWidth="1"/>
    <col min="3845" max="3845" width="8.125" style="304" customWidth="1"/>
    <col min="3846" max="3855" width="7.5" style="304" customWidth="1"/>
    <col min="3856" max="4095" width="9" style="304"/>
    <col min="4096" max="4096" width="4.375" style="304" customWidth="1"/>
    <col min="4097" max="4098" width="9" style="304"/>
    <col min="4099" max="4099" width="11.375" style="304" customWidth="1"/>
    <col min="4100" max="4100" width="4.375" style="304" customWidth="1"/>
    <col min="4101" max="4101" width="8.125" style="304" customWidth="1"/>
    <col min="4102" max="4111" width="7.5" style="304" customWidth="1"/>
    <col min="4112" max="4351" width="9" style="304"/>
    <col min="4352" max="4352" width="4.375" style="304" customWidth="1"/>
    <col min="4353" max="4354" width="9" style="304"/>
    <col min="4355" max="4355" width="11.375" style="304" customWidth="1"/>
    <col min="4356" max="4356" width="4.375" style="304" customWidth="1"/>
    <col min="4357" max="4357" width="8.125" style="304" customWidth="1"/>
    <col min="4358" max="4367" width="7.5" style="304" customWidth="1"/>
    <col min="4368" max="4607" width="9" style="304"/>
    <col min="4608" max="4608" width="4.375" style="304" customWidth="1"/>
    <col min="4609" max="4610" width="9" style="304"/>
    <col min="4611" max="4611" width="11.375" style="304" customWidth="1"/>
    <col min="4612" max="4612" width="4.375" style="304" customWidth="1"/>
    <col min="4613" max="4613" width="8.125" style="304" customWidth="1"/>
    <col min="4614" max="4623" width="7.5" style="304" customWidth="1"/>
    <col min="4624" max="4863" width="9" style="304"/>
    <col min="4864" max="4864" width="4.375" style="304" customWidth="1"/>
    <col min="4865" max="4866" width="9" style="304"/>
    <col min="4867" max="4867" width="11.375" style="304" customWidth="1"/>
    <col min="4868" max="4868" width="4.375" style="304" customWidth="1"/>
    <col min="4869" max="4869" width="8.125" style="304" customWidth="1"/>
    <col min="4870" max="4879" width="7.5" style="304" customWidth="1"/>
    <col min="4880" max="5119" width="9" style="304"/>
    <col min="5120" max="5120" width="4.375" style="304" customWidth="1"/>
    <col min="5121" max="5122" width="9" style="304"/>
    <col min="5123" max="5123" width="11.375" style="304" customWidth="1"/>
    <col min="5124" max="5124" width="4.375" style="304" customWidth="1"/>
    <col min="5125" max="5125" width="8.125" style="304" customWidth="1"/>
    <col min="5126" max="5135" width="7.5" style="304" customWidth="1"/>
    <col min="5136" max="5375" width="9" style="304"/>
    <col min="5376" max="5376" width="4.375" style="304" customWidth="1"/>
    <col min="5377" max="5378" width="9" style="304"/>
    <col min="5379" max="5379" width="11.375" style="304" customWidth="1"/>
    <col min="5380" max="5380" width="4.375" style="304" customWidth="1"/>
    <col min="5381" max="5381" width="8.125" style="304" customWidth="1"/>
    <col min="5382" max="5391" width="7.5" style="304" customWidth="1"/>
    <col min="5392" max="5631" width="9" style="304"/>
    <col min="5632" max="5632" width="4.375" style="304" customWidth="1"/>
    <col min="5633" max="5634" width="9" style="304"/>
    <col min="5635" max="5635" width="11.375" style="304" customWidth="1"/>
    <col min="5636" max="5636" width="4.375" style="304" customWidth="1"/>
    <col min="5637" max="5637" width="8.125" style="304" customWidth="1"/>
    <col min="5638" max="5647" width="7.5" style="304" customWidth="1"/>
    <col min="5648" max="5887" width="9" style="304"/>
    <col min="5888" max="5888" width="4.375" style="304" customWidth="1"/>
    <col min="5889" max="5890" width="9" style="304"/>
    <col min="5891" max="5891" width="11.375" style="304" customWidth="1"/>
    <col min="5892" max="5892" width="4.375" style="304" customWidth="1"/>
    <col min="5893" max="5893" width="8.125" style="304" customWidth="1"/>
    <col min="5894" max="5903" width="7.5" style="304" customWidth="1"/>
    <col min="5904" max="6143" width="9" style="304"/>
    <col min="6144" max="6144" width="4.375" style="304" customWidth="1"/>
    <col min="6145" max="6146" width="9" style="304"/>
    <col min="6147" max="6147" width="11.375" style="304" customWidth="1"/>
    <col min="6148" max="6148" width="4.375" style="304" customWidth="1"/>
    <col min="6149" max="6149" width="8.125" style="304" customWidth="1"/>
    <col min="6150" max="6159" width="7.5" style="304" customWidth="1"/>
    <col min="6160" max="6399" width="9" style="304"/>
    <col min="6400" max="6400" width="4.375" style="304" customWidth="1"/>
    <col min="6401" max="6402" width="9" style="304"/>
    <col min="6403" max="6403" width="11.375" style="304" customWidth="1"/>
    <col min="6404" max="6404" width="4.375" style="304" customWidth="1"/>
    <col min="6405" max="6405" width="8.125" style="304" customWidth="1"/>
    <col min="6406" max="6415" width="7.5" style="304" customWidth="1"/>
    <col min="6416" max="6655" width="9" style="304"/>
    <col min="6656" max="6656" width="4.375" style="304" customWidth="1"/>
    <col min="6657" max="6658" width="9" style="304"/>
    <col min="6659" max="6659" width="11.375" style="304" customWidth="1"/>
    <col min="6660" max="6660" width="4.375" style="304" customWidth="1"/>
    <col min="6661" max="6661" width="8.125" style="304" customWidth="1"/>
    <col min="6662" max="6671" width="7.5" style="304" customWidth="1"/>
    <col min="6672" max="6911" width="9" style="304"/>
    <col min="6912" max="6912" width="4.375" style="304" customWidth="1"/>
    <col min="6913" max="6914" width="9" style="304"/>
    <col min="6915" max="6915" width="11.375" style="304" customWidth="1"/>
    <col min="6916" max="6916" width="4.375" style="304" customWidth="1"/>
    <col min="6917" max="6917" width="8.125" style="304" customWidth="1"/>
    <col min="6918" max="6927" width="7.5" style="304" customWidth="1"/>
    <col min="6928" max="7167" width="9" style="304"/>
    <col min="7168" max="7168" width="4.375" style="304" customWidth="1"/>
    <col min="7169" max="7170" width="9" style="304"/>
    <col min="7171" max="7171" width="11.375" style="304" customWidth="1"/>
    <col min="7172" max="7172" width="4.375" style="304" customWidth="1"/>
    <col min="7173" max="7173" width="8.125" style="304" customWidth="1"/>
    <col min="7174" max="7183" width="7.5" style="304" customWidth="1"/>
    <col min="7184" max="7423" width="9" style="304"/>
    <col min="7424" max="7424" width="4.375" style="304" customWidth="1"/>
    <col min="7425" max="7426" width="9" style="304"/>
    <col min="7427" max="7427" width="11.375" style="304" customWidth="1"/>
    <col min="7428" max="7428" width="4.375" style="304" customWidth="1"/>
    <col min="7429" max="7429" width="8.125" style="304" customWidth="1"/>
    <col min="7430" max="7439" width="7.5" style="304" customWidth="1"/>
    <col min="7440" max="7679" width="9" style="304"/>
    <col min="7680" max="7680" width="4.375" style="304" customWidth="1"/>
    <col min="7681" max="7682" width="9" style="304"/>
    <col min="7683" max="7683" width="11.375" style="304" customWidth="1"/>
    <col min="7684" max="7684" width="4.375" style="304" customWidth="1"/>
    <col min="7685" max="7685" width="8.125" style="304" customWidth="1"/>
    <col min="7686" max="7695" width="7.5" style="304" customWidth="1"/>
    <col min="7696" max="7935" width="9" style="304"/>
    <col min="7936" max="7936" width="4.375" style="304" customWidth="1"/>
    <col min="7937" max="7938" width="9" style="304"/>
    <col min="7939" max="7939" width="11.375" style="304" customWidth="1"/>
    <col min="7940" max="7940" width="4.375" style="304" customWidth="1"/>
    <col min="7941" max="7941" width="8.125" style="304" customWidth="1"/>
    <col min="7942" max="7951" width="7.5" style="304" customWidth="1"/>
    <col min="7952" max="8191" width="9" style="304"/>
    <col min="8192" max="8192" width="4.375" style="304" customWidth="1"/>
    <col min="8193" max="8194" width="9" style="304"/>
    <col min="8195" max="8195" width="11.375" style="304" customWidth="1"/>
    <col min="8196" max="8196" width="4.375" style="304" customWidth="1"/>
    <col min="8197" max="8197" width="8.125" style="304" customWidth="1"/>
    <col min="8198" max="8207" width="7.5" style="304" customWidth="1"/>
    <col min="8208" max="8447" width="9" style="304"/>
    <col min="8448" max="8448" width="4.375" style="304" customWidth="1"/>
    <col min="8449" max="8450" width="9" style="304"/>
    <col min="8451" max="8451" width="11.375" style="304" customWidth="1"/>
    <col min="8452" max="8452" width="4.375" style="304" customWidth="1"/>
    <col min="8453" max="8453" width="8.125" style="304" customWidth="1"/>
    <col min="8454" max="8463" width="7.5" style="304" customWidth="1"/>
    <col min="8464" max="8703" width="9" style="304"/>
    <col min="8704" max="8704" width="4.375" style="304" customWidth="1"/>
    <col min="8705" max="8706" width="9" style="304"/>
    <col min="8707" max="8707" width="11.375" style="304" customWidth="1"/>
    <col min="8708" max="8708" width="4.375" style="304" customWidth="1"/>
    <col min="8709" max="8709" width="8.125" style="304" customWidth="1"/>
    <col min="8710" max="8719" width="7.5" style="304" customWidth="1"/>
    <col min="8720" max="8959" width="9" style="304"/>
    <col min="8960" max="8960" width="4.375" style="304" customWidth="1"/>
    <col min="8961" max="8962" width="9" style="304"/>
    <col min="8963" max="8963" width="11.375" style="304" customWidth="1"/>
    <col min="8964" max="8964" width="4.375" style="304" customWidth="1"/>
    <col min="8965" max="8965" width="8.125" style="304" customWidth="1"/>
    <col min="8966" max="8975" width="7.5" style="304" customWidth="1"/>
    <col min="8976" max="9215" width="9" style="304"/>
    <col min="9216" max="9216" width="4.375" style="304" customWidth="1"/>
    <col min="9217" max="9218" width="9" style="304"/>
    <col min="9219" max="9219" width="11.375" style="304" customWidth="1"/>
    <col min="9220" max="9220" width="4.375" style="304" customWidth="1"/>
    <col min="9221" max="9221" width="8.125" style="304" customWidth="1"/>
    <col min="9222" max="9231" width="7.5" style="304" customWidth="1"/>
    <col min="9232" max="9471" width="9" style="304"/>
    <col min="9472" max="9472" width="4.375" style="304" customWidth="1"/>
    <col min="9473" max="9474" width="9" style="304"/>
    <col min="9475" max="9475" width="11.375" style="304" customWidth="1"/>
    <col min="9476" max="9476" width="4.375" style="304" customWidth="1"/>
    <col min="9477" max="9477" width="8.125" style="304" customWidth="1"/>
    <col min="9478" max="9487" width="7.5" style="304" customWidth="1"/>
    <col min="9488" max="9727" width="9" style="304"/>
    <col min="9728" max="9728" width="4.375" style="304" customWidth="1"/>
    <col min="9729" max="9730" width="9" style="304"/>
    <col min="9731" max="9731" width="11.375" style="304" customWidth="1"/>
    <col min="9732" max="9732" width="4.375" style="304" customWidth="1"/>
    <col min="9733" max="9733" width="8.125" style="304" customWidth="1"/>
    <col min="9734" max="9743" width="7.5" style="304" customWidth="1"/>
    <col min="9744" max="9983" width="9" style="304"/>
    <col min="9984" max="9984" width="4.375" style="304" customWidth="1"/>
    <col min="9985" max="9986" width="9" style="304"/>
    <col min="9987" max="9987" width="11.375" style="304" customWidth="1"/>
    <col min="9988" max="9988" width="4.375" style="304" customWidth="1"/>
    <col min="9989" max="9989" width="8.125" style="304" customWidth="1"/>
    <col min="9990" max="9999" width="7.5" style="304" customWidth="1"/>
    <col min="10000" max="10239" width="9" style="304"/>
    <col min="10240" max="10240" width="4.375" style="304" customWidth="1"/>
    <col min="10241" max="10242" width="9" style="304"/>
    <col min="10243" max="10243" width="11.375" style="304" customWidth="1"/>
    <col min="10244" max="10244" width="4.375" style="304" customWidth="1"/>
    <col min="10245" max="10245" width="8.125" style="304" customWidth="1"/>
    <col min="10246" max="10255" width="7.5" style="304" customWidth="1"/>
    <col min="10256" max="10495" width="9" style="304"/>
    <col min="10496" max="10496" width="4.375" style="304" customWidth="1"/>
    <col min="10497" max="10498" width="9" style="304"/>
    <col min="10499" max="10499" width="11.375" style="304" customWidth="1"/>
    <col min="10500" max="10500" width="4.375" style="304" customWidth="1"/>
    <col min="10501" max="10501" width="8.125" style="304" customWidth="1"/>
    <col min="10502" max="10511" width="7.5" style="304" customWidth="1"/>
    <col min="10512" max="10751" width="9" style="304"/>
    <col min="10752" max="10752" width="4.375" style="304" customWidth="1"/>
    <col min="10753" max="10754" width="9" style="304"/>
    <col min="10755" max="10755" width="11.375" style="304" customWidth="1"/>
    <col min="10756" max="10756" width="4.375" style="304" customWidth="1"/>
    <col min="10757" max="10757" width="8.125" style="304" customWidth="1"/>
    <col min="10758" max="10767" width="7.5" style="304" customWidth="1"/>
    <col min="10768" max="11007" width="9" style="304"/>
    <col min="11008" max="11008" width="4.375" style="304" customWidth="1"/>
    <col min="11009" max="11010" width="9" style="304"/>
    <col min="11011" max="11011" width="11.375" style="304" customWidth="1"/>
    <col min="11012" max="11012" width="4.375" style="304" customWidth="1"/>
    <col min="11013" max="11013" width="8.125" style="304" customWidth="1"/>
    <col min="11014" max="11023" width="7.5" style="304" customWidth="1"/>
    <col min="11024" max="11263" width="9" style="304"/>
    <col min="11264" max="11264" width="4.375" style="304" customWidth="1"/>
    <col min="11265" max="11266" width="9" style="304"/>
    <col min="11267" max="11267" width="11.375" style="304" customWidth="1"/>
    <col min="11268" max="11268" width="4.375" style="304" customWidth="1"/>
    <col min="11269" max="11269" width="8.125" style="304" customWidth="1"/>
    <col min="11270" max="11279" width="7.5" style="304" customWidth="1"/>
    <col min="11280" max="11519" width="9" style="304"/>
    <col min="11520" max="11520" width="4.375" style="304" customWidth="1"/>
    <col min="11521" max="11522" width="9" style="304"/>
    <col min="11523" max="11523" width="11.375" style="304" customWidth="1"/>
    <col min="11524" max="11524" width="4.375" style="304" customWidth="1"/>
    <col min="11525" max="11525" width="8.125" style="304" customWidth="1"/>
    <col min="11526" max="11535" width="7.5" style="304" customWidth="1"/>
    <col min="11536" max="11775" width="9" style="304"/>
    <col min="11776" max="11776" width="4.375" style="304" customWidth="1"/>
    <col min="11777" max="11778" width="9" style="304"/>
    <col min="11779" max="11779" width="11.375" style="304" customWidth="1"/>
    <col min="11780" max="11780" width="4.375" style="304" customWidth="1"/>
    <col min="11781" max="11781" width="8.125" style="304" customWidth="1"/>
    <col min="11782" max="11791" width="7.5" style="304" customWidth="1"/>
    <col min="11792" max="12031" width="9" style="304"/>
    <col min="12032" max="12032" width="4.375" style="304" customWidth="1"/>
    <col min="12033" max="12034" width="9" style="304"/>
    <col min="12035" max="12035" width="11.375" style="304" customWidth="1"/>
    <col min="12036" max="12036" width="4.375" style="304" customWidth="1"/>
    <col min="12037" max="12037" width="8.125" style="304" customWidth="1"/>
    <col min="12038" max="12047" width="7.5" style="304" customWidth="1"/>
    <col min="12048" max="12287" width="9" style="304"/>
    <col min="12288" max="12288" width="4.375" style="304" customWidth="1"/>
    <col min="12289" max="12290" width="9" style="304"/>
    <col min="12291" max="12291" width="11.375" style="304" customWidth="1"/>
    <col min="12292" max="12292" width="4.375" style="304" customWidth="1"/>
    <col min="12293" max="12293" width="8.125" style="304" customWidth="1"/>
    <col min="12294" max="12303" width="7.5" style="304" customWidth="1"/>
    <col min="12304" max="12543" width="9" style="304"/>
    <col min="12544" max="12544" width="4.375" style="304" customWidth="1"/>
    <col min="12545" max="12546" width="9" style="304"/>
    <col min="12547" max="12547" width="11.375" style="304" customWidth="1"/>
    <col min="12548" max="12548" width="4.375" style="304" customWidth="1"/>
    <col min="12549" max="12549" width="8.125" style="304" customWidth="1"/>
    <col min="12550" max="12559" width="7.5" style="304" customWidth="1"/>
    <col min="12560" max="12799" width="9" style="304"/>
    <col min="12800" max="12800" width="4.375" style="304" customWidth="1"/>
    <col min="12801" max="12802" width="9" style="304"/>
    <col min="12803" max="12803" width="11.375" style="304" customWidth="1"/>
    <col min="12804" max="12804" width="4.375" style="304" customWidth="1"/>
    <col min="12805" max="12805" width="8.125" style="304" customWidth="1"/>
    <col min="12806" max="12815" width="7.5" style="304" customWidth="1"/>
    <col min="12816" max="13055" width="9" style="304"/>
    <col min="13056" max="13056" width="4.375" style="304" customWidth="1"/>
    <col min="13057" max="13058" width="9" style="304"/>
    <col min="13059" max="13059" width="11.375" style="304" customWidth="1"/>
    <col min="13060" max="13060" width="4.375" style="304" customWidth="1"/>
    <col min="13061" max="13061" width="8.125" style="304" customWidth="1"/>
    <col min="13062" max="13071" width="7.5" style="304" customWidth="1"/>
    <col min="13072" max="13311" width="9" style="304"/>
    <col min="13312" max="13312" width="4.375" style="304" customWidth="1"/>
    <col min="13313" max="13314" width="9" style="304"/>
    <col min="13315" max="13315" width="11.375" style="304" customWidth="1"/>
    <col min="13316" max="13316" width="4.375" style="304" customWidth="1"/>
    <col min="13317" max="13317" width="8.125" style="304" customWidth="1"/>
    <col min="13318" max="13327" width="7.5" style="304" customWidth="1"/>
    <col min="13328" max="13567" width="9" style="304"/>
    <col min="13568" max="13568" width="4.375" style="304" customWidth="1"/>
    <col min="13569" max="13570" width="9" style="304"/>
    <col min="13571" max="13571" width="11.375" style="304" customWidth="1"/>
    <col min="13572" max="13572" width="4.375" style="304" customWidth="1"/>
    <col min="13573" max="13573" width="8.125" style="304" customWidth="1"/>
    <col min="13574" max="13583" width="7.5" style="304" customWidth="1"/>
    <col min="13584" max="13823" width="9" style="304"/>
    <col min="13824" max="13824" width="4.375" style="304" customWidth="1"/>
    <col min="13825" max="13826" width="9" style="304"/>
    <col min="13827" max="13827" width="11.375" style="304" customWidth="1"/>
    <col min="13828" max="13828" width="4.375" style="304" customWidth="1"/>
    <col min="13829" max="13829" width="8.125" style="304" customWidth="1"/>
    <col min="13830" max="13839" width="7.5" style="304" customWidth="1"/>
    <col min="13840" max="14079" width="9" style="304"/>
    <col min="14080" max="14080" width="4.375" style="304" customWidth="1"/>
    <col min="14081" max="14082" width="9" style="304"/>
    <col min="14083" max="14083" width="11.375" style="304" customWidth="1"/>
    <col min="14084" max="14084" width="4.375" style="304" customWidth="1"/>
    <col min="14085" max="14085" width="8.125" style="304" customWidth="1"/>
    <col min="14086" max="14095" width="7.5" style="304" customWidth="1"/>
    <col min="14096" max="14335" width="9" style="304"/>
    <col min="14336" max="14336" width="4.375" style="304" customWidth="1"/>
    <col min="14337" max="14338" width="9" style="304"/>
    <col min="14339" max="14339" width="11.375" style="304" customWidth="1"/>
    <col min="14340" max="14340" width="4.375" style="304" customWidth="1"/>
    <col min="14341" max="14341" width="8.125" style="304" customWidth="1"/>
    <col min="14342" max="14351" width="7.5" style="304" customWidth="1"/>
    <col min="14352" max="14591" width="9" style="304"/>
    <col min="14592" max="14592" width="4.375" style="304" customWidth="1"/>
    <col min="14593" max="14594" width="9" style="304"/>
    <col min="14595" max="14595" width="11.375" style="304" customWidth="1"/>
    <col min="14596" max="14596" width="4.375" style="304" customWidth="1"/>
    <col min="14597" max="14597" width="8.125" style="304" customWidth="1"/>
    <col min="14598" max="14607" width="7.5" style="304" customWidth="1"/>
    <col min="14608" max="14847" width="9" style="304"/>
    <col min="14848" max="14848" width="4.375" style="304" customWidth="1"/>
    <col min="14849" max="14850" width="9" style="304"/>
    <col min="14851" max="14851" width="11.375" style="304" customWidth="1"/>
    <col min="14852" max="14852" width="4.375" style="304" customWidth="1"/>
    <col min="14853" max="14853" width="8.125" style="304" customWidth="1"/>
    <col min="14854" max="14863" width="7.5" style="304" customWidth="1"/>
    <col min="14864" max="15103" width="9" style="304"/>
    <col min="15104" max="15104" width="4.375" style="304" customWidth="1"/>
    <col min="15105" max="15106" width="9" style="304"/>
    <col min="15107" max="15107" width="11.375" style="304" customWidth="1"/>
    <col min="15108" max="15108" width="4.375" style="304" customWidth="1"/>
    <col min="15109" max="15109" width="8.125" style="304" customWidth="1"/>
    <col min="15110" max="15119" width="7.5" style="304" customWidth="1"/>
    <col min="15120" max="15359" width="9" style="304"/>
    <col min="15360" max="15360" width="4.375" style="304" customWidth="1"/>
    <col min="15361" max="15362" width="9" style="304"/>
    <col min="15363" max="15363" width="11.375" style="304" customWidth="1"/>
    <col min="15364" max="15364" width="4.375" style="304" customWidth="1"/>
    <col min="15365" max="15365" width="8.125" style="304" customWidth="1"/>
    <col min="15366" max="15375" width="7.5" style="304" customWidth="1"/>
    <col min="15376" max="15615" width="9" style="304"/>
    <col min="15616" max="15616" width="4.375" style="304" customWidth="1"/>
    <col min="15617" max="15618" width="9" style="304"/>
    <col min="15619" max="15619" width="11.375" style="304" customWidth="1"/>
    <col min="15620" max="15620" width="4.375" style="304" customWidth="1"/>
    <col min="15621" max="15621" width="8.125" style="304" customWidth="1"/>
    <col min="15622" max="15631" width="7.5" style="304" customWidth="1"/>
    <col min="15632" max="15871" width="9" style="304"/>
    <col min="15872" max="15872" width="4.375" style="304" customWidth="1"/>
    <col min="15873" max="15874" width="9" style="304"/>
    <col min="15875" max="15875" width="11.375" style="304" customWidth="1"/>
    <col min="15876" max="15876" width="4.375" style="304" customWidth="1"/>
    <col min="15877" max="15877" width="8.125" style="304" customWidth="1"/>
    <col min="15878" max="15887" width="7.5" style="304" customWidth="1"/>
    <col min="15888" max="16127" width="9" style="304"/>
    <col min="16128" max="16128" width="4.375" style="304" customWidth="1"/>
    <col min="16129" max="16130" width="9" style="304"/>
    <col min="16131" max="16131" width="11.375" style="304" customWidth="1"/>
    <col min="16132" max="16132" width="4.375" style="304" customWidth="1"/>
    <col min="16133" max="16133" width="8.125" style="304" customWidth="1"/>
    <col min="16134" max="16143" width="7.5" style="304" customWidth="1"/>
    <col min="16144" max="16384" width="9" style="304"/>
  </cols>
  <sheetData>
    <row r="1" spans="1:15" ht="26.25" customHeight="1">
      <c r="A1" s="29" t="s">
        <v>303</v>
      </c>
      <c r="B1" s="27"/>
      <c r="C1" s="27"/>
      <c r="D1" s="27"/>
      <c r="E1" s="27"/>
    </row>
    <row r="2" spans="1:15" ht="18" customHeight="1">
      <c r="A2" s="27"/>
      <c r="B2" s="27"/>
      <c r="C2" s="27"/>
      <c r="D2" s="27"/>
      <c r="E2" s="27"/>
      <c r="L2" s="555" t="s">
        <v>146</v>
      </c>
      <c r="M2" s="555"/>
      <c r="N2" s="555"/>
      <c r="O2" s="555"/>
    </row>
    <row r="3" spans="1:15" ht="20.25" customHeight="1">
      <c r="A3" s="470" t="s">
        <v>50</v>
      </c>
      <c r="B3" s="471"/>
      <c r="C3" s="471"/>
      <c r="D3" s="472"/>
      <c r="E3" s="556" t="s">
        <v>304</v>
      </c>
      <c r="F3" s="443" t="s">
        <v>305</v>
      </c>
      <c r="G3" s="444"/>
      <c r="H3" s="444"/>
      <c r="I3" s="559"/>
      <c r="J3" s="444" t="s">
        <v>306</v>
      </c>
      <c r="K3" s="444"/>
      <c r="L3" s="444"/>
      <c r="M3" s="444"/>
      <c r="N3" s="444"/>
      <c r="O3" s="445"/>
    </row>
    <row r="4" spans="1:15" ht="20.100000000000001" customHeight="1">
      <c r="A4" s="541"/>
      <c r="B4" s="542"/>
      <c r="C4" s="542"/>
      <c r="D4" s="543"/>
      <c r="E4" s="557"/>
      <c r="F4" s="560" t="s">
        <v>307</v>
      </c>
      <c r="G4" s="563" t="s">
        <v>308</v>
      </c>
      <c r="H4" s="563" t="s">
        <v>309</v>
      </c>
      <c r="I4" s="566" t="s">
        <v>310</v>
      </c>
      <c r="J4" s="569" t="s">
        <v>311</v>
      </c>
      <c r="K4" s="560" t="s">
        <v>312</v>
      </c>
      <c r="L4" s="560" t="s">
        <v>313</v>
      </c>
      <c r="M4" s="563" t="s">
        <v>314</v>
      </c>
      <c r="N4" s="563" t="s">
        <v>315</v>
      </c>
      <c r="O4" s="574" t="s">
        <v>316</v>
      </c>
    </row>
    <row r="5" spans="1:15" ht="14.25" customHeight="1">
      <c r="A5" s="541"/>
      <c r="B5" s="542"/>
      <c r="C5" s="542"/>
      <c r="D5" s="543"/>
      <c r="E5" s="557"/>
      <c r="F5" s="561"/>
      <c r="G5" s="564"/>
      <c r="H5" s="564"/>
      <c r="I5" s="567"/>
      <c r="J5" s="570"/>
      <c r="K5" s="561"/>
      <c r="L5" s="561"/>
      <c r="M5" s="564"/>
      <c r="N5" s="572"/>
      <c r="O5" s="561"/>
    </row>
    <row r="6" spans="1:15" ht="14.25" customHeight="1">
      <c r="A6" s="473"/>
      <c r="B6" s="474"/>
      <c r="C6" s="474"/>
      <c r="D6" s="475"/>
      <c r="E6" s="558"/>
      <c r="F6" s="562"/>
      <c r="G6" s="565"/>
      <c r="H6" s="565"/>
      <c r="I6" s="568"/>
      <c r="J6" s="571"/>
      <c r="K6" s="562"/>
      <c r="L6" s="562"/>
      <c r="M6" s="565"/>
      <c r="N6" s="573"/>
      <c r="O6" s="562"/>
    </row>
    <row r="7" spans="1:15" ht="20.100000000000001" customHeight="1">
      <c r="A7" s="60" t="s">
        <v>298</v>
      </c>
      <c r="B7" s="139"/>
      <c r="C7" s="139"/>
      <c r="D7" s="167"/>
      <c r="E7" s="328">
        <v>1</v>
      </c>
      <c r="F7" s="329" t="s">
        <v>299</v>
      </c>
      <c r="G7" s="329" t="s">
        <v>299</v>
      </c>
      <c r="H7" s="330" t="s">
        <v>299</v>
      </c>
      <c r="I7" s="331" t="s">
        <v>299</v>
      </c>
      <c r="J7" s="332" t="s">
        <v>299</v>
      </c>
      <c r="K7" s="330" t="s">
        <v>299</v>
      </c>
      <c r="L7" s="333" t="s">
        <v>299</v>
      </c>
      <c r="M7" s="333" t="s">
        <v>299</v>
      </c>
      <c r="N7" s="333" t="s">
        <v>299</v>
      </c>
      <c r="O7" s="333" t="s">
        <v>299</v>
      </c>
    </row>
    <row r="8" spans="1:15" ht="20.100000000000001" customHeight="1">
      <c r="A8" s="70" t="s">
        <v>300</v>
      </c>
      <c r="B8" s="139"/>
      <c r="C8" s="139"/>
      <c r="D8" s="167"/>
      <c r="E8" s="328">
        <v>1</v>
      </c>
      <c r="F8" s="330" t="s">
        <v>299</v>
      </c>
      <c r="G8" s="334" t="s">
        <v>299</v>
      </c>
      <c r="H8" s="334" t="s">
        <v>299</v>
      </c>
      <c r="I8" s="335" t="s">
        <v>299</v>
      </c>
      <c r="J8" s="332" t="s">
        <v>299</v>
      </c>
      <c r="K8" s="330" t="s">
        <v>299</v>
      </c>
      <c r="L8" s="330" t="s">
        <v>299</v>
      </c>
      <c r="M8" s="330" t="s">
        <v>299</v>
      </c>
      <c r="N8" s="330" t="s">
        <v>299</v>
      </c>
      <c r="O8" s="330" t="s">
        <v>299</v>
      </c>
    </row>
    <row r="9" spans="1:15" ht="20.100000000000001" customHeight="1">
      <c r="A9" s="60" t="s">
        <v>301</v>
      </c>
      <c r="B9" s="139"/>
      <c r="C9" s="139"/>
      <c r="D9" s="167"/>
      <c r="E9" s="328">
        <v>12</v>
      </c>
      <c r="F9" s="336">
        <f>1007/12</f>
        <v>83.916666666666671</v>
      </c>
      <c r="G9" s="336">
        <v>0</v>
      </c>
      <c r="H9" s="337">
        <f>15/12</f>
        <v>1.25</v>
      </c>
      <c r="I9" s="338">
        <f>178/12</f>
        <v>14.833333333333334</v>
      </c>
      <c r="J9" s="339">
        <f>838/12</f>
        <v>69.833333333333329</v>
      </c>
      <c r="K9" s="337">
        <f>262/12</f>
        <v>21.833333333333332</v>
      </c>
      <c r="L9" s="337">
        <v>0</v>
      </c>
      <c r="M9" s="340">
        <v>0</v>
      </c>
      <c r="N9" s="334">
        <v>0</v>
      </c>
      <c r="O9" s="334">
        <f>100/12</f>
        <v>8.3333333333333339</v>
      </c>
    </row>
    <row r="10" spans="1:15" ht="20.100000000000001" customHeight="1">
      <c r="A10" s="71" t="s">
        <v>317</v>
      </c>
      <c r="B10" s="139"/>
      <c r="C10" s="139"/>
      <c r="D10" s="167"/>
      <c r="E10" s="328">
        <v>9</v>
      </c>
      <c r="F10" s="329">
        <f>715/9</f>
        <v>79.444444444444443</v>
      </c>
      <c r="G10" s="329">
        <f>5/9</f>
        <v>0.55555555555555558</v>
      </c>
      <c r="H10" s="337">
        <f>157/9</f>
        <v>17.444444444444443</v>
      </c>
      <c r="I10" s="338">
        <f>23/9</f>
        <v>2.5555555555555554</v>
      </c>
      <c r="J10" s="339">
        <v>100</v>
      </c>
      <c r="K10" s="337">
        <v>0</v>
      </c>
      <c r="L10" s="337">
        <v>0</v>
      </c>
      <c r="M10" s="340">
        <v>0</v>
      </c>
      <c r="N10" s="334">
        <v>0</v>
      </c>
      <c r="O10" s="334">
        <v>0</v>
      </c>
    </row>
    <row r="11" spans="1:15" ht="20.100000000000001" customHeight="1">
      <c r="A11" s="71" t="s">
        <v>318</v>
      </c>
      <c r="B11" s="139"/>
      <c r="C11" s="139"/>
      <c r="D11" s="167"/>
      <c r="E11" s="328">
        <v>29</v>
      </c>
      <c r="F11" s="336">
        <f>2450/29</f>
        <v>84.482758620689651</v>
      </c>
      <c r="G11" s="336">
        <f>1/29</f>
        <v>3.4482758620689655E-2</v>
      </c>
      <c r="H11" s="337">
        <f>232/29</f>
        <v>8</v>
      </c>
      <c r="I11" s="335">
        <f>217/29</f>
        <v>7.4827586206896548</v>
      </c>
      <c r="J11" s="339">
        <f>2534/29</f>
        <v>87.379310344827587</v>
      </c>
      <c r="K11" s="337">
        <f>261/29</f>
        <v>9</v>
      </c>
      <c r="L11" s="337">
        <v>0</v>
      </c>
      <c r="M11" s="339">
        <f>100/29</f>
        <v>3.4482758620689653</v>
      </c>
      <c r="N11" s="337">
        <v>0</v>
      </c>
      <c r="O11" s="340">
        <f>5/29</f>
        <v>0.17241379310344829</v>
      </c>
    </row>
    <row r="12" spans="1:15" ht="20.100000000000001" customHeight="1">
      <c r="A12" s="71" t="s">
        <v>319</v>
      </c>
      <c r="B12" s="139"/>
      <c r="C12" s="139"/>
      <c r="D12" s="167"/>
      <c r="E12" s="328">
        <v>7</v>
      </c>
      <c r="F12" s="336">
        <f>599/7</f>
        <v>85.571428571428569</v>
      </c>
      <c r="G12" s="336">
        <v>0</v>
      </c>
      <c r="H12" s="259">
        <f>41/7</f>
        <v>5.8571428571428568</v>
      </c>
      <c r="I12" s="338">
        <f>60/7</f>
        <v>8.5714285714285712</v>
      </c>
      <c r="J12" s="341">
        <f>695/7</f>
        <v>99.285714285714292</v>
      </c>
      <c r="K12" s="334">
        <f>5/7</f>
        <v>0.7142857142857143</v>
      </c>
      <c r="L12" s="334">
        <v>0</v>
      </c>
      <c r="M12" s="334">
        <v>0</v>
      </c>
      <c r="N12" s="334">
        <v>0</v>
      </c>
      <c r="O12" s="340">
        <v>0</v>
      </c>
    </row>
    <row r="13" spans="1:15" ht="20.100000000000001" customHeight="1">
      <c r="A13" s="297" t="s">
        <v>320</v>
      </c>
      <c r="B13" s="139"/>
      <c r="C13" s="139"/>
      <c r="D13" s="167"/>
      <c r="E13" s="328">
        <v>9</v>
      </c>
      <c r="F13" s="336">
        <f>893/9</f>
        <v>99.222222222222229</v>
      </c>
      <c r="G13" s="336">
        <v>0</v>
      </c>
      <c r="H13" s="337">
        <f>7/9</f>
        <v>0.77777777777777779</v>
      </c>
      <c r="I13" s="338">
        <v>0</v>
      </c>
      <c r="J13" s="339">
        <f>850/9</f>
        <v>94.444444444444443</v>
      </c>
      <c r="K13" s="337">
        <f>50/9</f>
        <v>5.5555555555555554</v>
      </c>
      <c r="L13" s="337">
        <v>0</v>
      </c>
      <c r="M13" s="340">
        <v>0</v>
      </c>
      <c r="N13" s="334">
        <v>0</v>
      </c>
      <c r="O13" s="334">
        <v>0</v>
      </c>
    </row>
    <row r="14" spans="1:15" ht="20.100000000000001" customHeight="1">
      <c r="A14" s="71" t="s">
        <v>77</v>
      </c>
      <c r="B14" s="139"/>
      <c r="C14" s="139"/>
      <c r="D14" s="167"/>
      <c r="E14" s="328">
        <v>19</v>
      </c>
      <c r="F14" s="336">
        <f>1708/19</f>
        <v>89.89473684210526</v>
      </c>
      <c r="G14" s="336">
        <f>40/19</f>
        <v>2.1052631578947367</v>
      </c>
      <c r="H14" s="337">
        <f>35/19</f>
        <v>1.8421052631578947</v>
      </c>
      <c r="I14" s="338">
        <f>117/19</f>
        <v>6.1578947368421053</v>
      </c>
      <c r="J14" s="339">
        <f>1684/19</f>
        <v>88.631578947368425</v>
      </c>
      <c r="K14" s="337">
        <f>50/19</f>
        <v>2.6315789473684212</v>
      </c>
      <c r="L14" s="334">
        <v>0</v>
      </c>
      <c r="M14" s="334">
        <v>0</v>
      </c>
      <c r="N14" s="337">
        <f>53/19</f>
        <v>2.7894736842105261</v>
      </c>
      <c r="O14" s="340">
        <f>113/19</f>
        <v>5.9473684210526319</v>
      </c>
    </row>
    <row r="15" spans="1:15" ht="20.100000000000001" customHeight="1">
      <c r="A15" s="71" t="s">
        <v>78</v>
      </c>
      <c r="B15" s="139"/>
      <c r="C15" s="139"/>
      <c r="D15" s="167"/>
      <c r="E15" s="328">
        <v>13</v>
      </c>
      <c r="F15" s="337">
        <v>100</v>
      </c>
      <c r="G15" s="340">
        <v>0</v>
      </c>
      <c r="H15" s="334">
        <v>0</v>
      </c>
      <c r="I15" s="338">
        <v>0</v>
      </c>
      <c r="J15" s="339">
        <f>1241/13</f>
        <v>95.461538461538467</v>
      </c>
      <c r="K15" s="337">
        <f>50/13</f>
        <v>3.8461538461538463</v>
      </c>
      <c r="L15" s="334">
        <v>0</v>
      </c>
      <c r="M15" s="334">
        <v>0</v>
      </c>
      <c r="N15" s="337">
        <f>9/13</f>
        <v>0.69230769230769229</v>
      </c>
      <c r="O15" s="340">
        <v>0</v>
      </c>
    </row>
    <row r="16" spans="1:15" ht="20.100000000000001" customHeight="1">
      <c r="A16" s="71" t="s">
        <v>321</v>
      </c>
      <c r="B16" s="139"/>
      <c r="C16" s="139"/>
      <c r="D16" s="167"/>
      <c r="E16" s="328">
        <v>7</v>
      </c>
      <c r="F16" s="337">
        <f>440/7</f>
        <v>62.857142857142854</v>
      </c>
      <c r="G16" s="340">
        <v>0</v>
      </c>
      <c r="H16" s="334">
        <v>0</v>
      </c>
      <c r="I16" s="338">
        <f>260/7</f>
        <v>37.142857142857146</v>
      </c>
      <c r="J16" s="341">
        <f>533/7</f>
        <v>76.142857142857139</v>
      </c>
      <c r="K16" s="334">
        <f>20/7</f>
        <v>2.8571428571428572</v>
      </c>
      <c r="L16" s="337">
        <f>30/7</f>
        <v>4.2857142857142856</v>
      </c>
      <c r="M16" s="340">
        <v>0</v>
      </c>
      <c r="N16" s="334">
        <f>27/7</f>
        <v>3.8571428571428572</v>
      </c>
      <c r="O16" s="340">
        <f>90/7</f>
        <v>12.857142857142858</v>
      </c>
    </row>
    <row r="17" spans="1:15" ht="20.100000000000001" customHeight="1">
      <c r="A17" s="71" t="s">
        <v>80</v>
      </c>
      <c r="B17" s="139"/>
      <c r="C17" s="139"/>
      <c r="D17" s="167"/>
      <c r="E17" s="328">
        <v>12</v>
      </c>
      <c r="F17" s="337">
        <f>1195/12</f>
        <v>99.583333333333329</v>
      </c>
      <c r="G17" s="340">
        <v>0</v>
      </c>
      <c r="H17" s="334">
        <v>0</v>
      </c>
      <c r="I17" s="338">
        <f>5/12</f>
        <v>0.41666666666666669</v>
      </c>
      <c r="J17" s="339">
        <f>1130/12</f>
        <v>94.166666666666671</v>
      </c>
      <c r="K17" s="337">
        <f>20/12</f>
        <v>1.6666666666666667</v>
      </c>
      <c r="L17" s="334">
        <f>50/12</f>
        <v>4.166666666666667</v>
      </c>
      <c r="M17" s="334">
        <v>0</v>
      </c>
      <c r="N17" s="337">
        <v>0</v>
      </c>
      <c r="O17" s="340">
        <v>0</v>
      </c>
    </row>
    <row r="18" spans="1:15" ht="20.100000000000001" customHeight="1">
      <c r="A18" s="71" t="s">
        <v>81</v>
      </c>
      <c r="B18" s="139"/>
      <c r="C18" s="139"/>
      <c r="D18" s="167"/>
      <c r="E18" s="328">
        <v>23</v>
      </c>
      <c r="F18" s="337">
        <f>1855/23</f>
        <v>80.652173913043484</v>
      </c>
      <c r="G18" s="340">
        <f>20/23</f>
        <v>0.86956521739130432</v>
      </c>
      <c r="H18" s="334">
        <v>0</v>
      </c>
      <c r="I18" s="338">
        <f>425/23</f>
        <v>18.478260869565219</v>
      </c>
      <c r="J18" s="339">
        <f>2049/23</f>
        <v>89.086956521739125</v>
      </c>
      <c r="K18" s="337">
        <f>162/23</f>
        <v>7.0434782608695654</v>
      </c>
      <c r="L18" s="332">
        <v>0</v>
      </c>
      <c r="M18" s="330">
        <v>0</v>
      </c>
      <c r="N18" s="337">
        <f>89/23</f>
        <v>3.8695652173913042</v>
      </c>
      <c r="O18" s="340">
        <v>0</v>
      </c>
    </row>
    <row r="19" spans="1:15" ht="20.100000000000001" customHeight="1">
      <c r="A19" s="71" t="s">
        <v>82</v>
      </c>
      <c r="B19" s="139"/>
      <c r="C19" s="139"/>
      <c r="D19" s="167"/>
      <c r="E19" s="328">
        <v>35</v>
      </c>
      <c r="F19" s="337">
        <f>3393/35</f>
        <v>96.942857142857136</v>
      </c>
      <c r="G19" s="340">
        <v>0</v>
      </c>
      <c r="H19" s="334">
        <f>13/35</f>
        <v>0.37142857142857144</v>
      </c>
      <c r="I19" s="338">
        <f>94/35</f>
        <v>2.6857142857142855</v>
      </c>
      <c r="J19" s="339">
        <f>3350/35</f>
        <v>95.714285714285708</v>
      </c>
      <c r="K19" s="337">
        <v>0</v>
      </c>
      <c r="L19" s="339">
        <f>1/35</f>
        <v>2.8571428571428571E-2</v>
      </c>
      <c r="M19" s="337">
        <v>0</v>
      </c>
      <c r="N19" s="337">
        <f>41/35</f>
        <v>1.1714285714285715</v>
      </c>
      <c r="O19" s="340">
        <f>108/35</f>
        <v>3.0857142857142859</v>
      </c>
    </row>
    <row r="20" spans="1:15" ht="20.100000000000001" customHeight="1">
      <c r="A20" s="71" t="s">
        <v>322</v>
      </c>
      <c r="B20" s="139"/>
      <c r="C20" s="139"/>
      <c r="D20" s="167"/>
      <c r="E20" s="328">
        <v>60</v>
      </c>
      <c r="F20" s="337">
        <f>5500/60</f>
        <v>91.666666666666671</v>
      </c>
      <c r="G20" s="340">
        <f>203/60</f>
        <v>3.3833333333333333</v>
      </c>
      <c r="H20" s="334">
        <f>41/60</f>
        <v>0.68333333333333335</v>
      </c>
      <c r="I20" s="338">
        <f>256/60</f>
        <v>4.2666666666666666</v>
      </c>
      <c r="J20" s="341">
        <f>5116/60</f>
        <v>85.266666666666666</v>
      </c>
      <c r="K20" s="334">
        <f>70/60</f>
        <v>1.1666666666666667</v>
      </c>
      <c r="L20" s="332">
        <f>44/60</f>
        <v>0.73333333333333328</v>
      </c>
      <c r="M20" s="330">
        <f>2/60</f>
        <v>3.3333333333333333E-2</v>
      </c>
      <c r="N20" s="334">
        <f>330/60</f>
        <v>5.5</v>
      </c>
      <c r="O20" s="334">
        <f>438/60</f>
        <v>7.3</v>
      </c>
    </row>
    <row r="21" spans="1:15" ht="20.100000000000001" customHeight="1">
      <c r="A21" s="71" t="s">
        <v>323</v>
      </c>
      <c r="B21" s="139"/>
      <c r="C21" s="139"/>
      <c r="D21" s="167"/>
      <c r="E21" s="328">
        <v>55</v>
      </c>
      <c r="F21" s="337">
        <f>4106/55</f>
        <v>74.654545454545456</v>
      </c>
      <c r="G21" s="340">
        <v>0</v>
      </c>
      <c r="H21" s="340">
        <f>405/55</f>
        <v>7.3636363636363633</v>
      </c>
      <c r="I21" s="338">
        <f>989/55</f>
        <v>17.981818181818181</v>
      </c>
      <c r="J21" s="339">
        <f>5122/55</f>
        <v>93.127272727272725</v>
      </c>
      <c r="K21" s="337">
        <f>251/55</f>
        <v>4.5636363636363635</v>
      </c>
      <c r="L21" s="339">
        <v>0</v>
      </c>
      <c r="M21" s="337">
        <f>102/55</f>
        <v>1.8545454545454545</v>
      </c>
      <c r="N21" s="337">
        <f>5/55</f>
        <v>9.0909090909090912E-2</v>
      </c>
      <c r="O21" s="340">
        <f>20/55</f>
        <v>0.36363636363636365</v>
      </c>
    </row>
    <row r="22" spans="1:15" ht="20.100000000000001" customHeight="1">
      <c r="A22" s="71" t="s">
        <v>324</v>
      </c>
      <c r="B22" s="139"/>
      <c r="C22" s="139"/>
      <c r="D22" s="167"/>
      <c r="E22" s="328">
        <v>12</v>
      </c>
      <c r="F22" s="337">
        <f>1099/12</f>
        <v>91.583333333333329</v>
      </c>
      <c r="G22" s="340">
        <v>0</v>
      </c>
      <c r="H22" s="340">
        <f>31/12</f>
        <v>2.5833333333333335</v>
      </c>
      <c r="I22" s="338">
        <f>70/12</f>
        <v>5.833333333333333</v>
      </c>
      <c r="J22" s="339">
        <f>1170/12</f>
        <v>97.5</v>
      </c>
      <c r="K22" s="337">
        <f>30/12</f>
        <v>2.5</v>
      </c>
      <c r="L22" s="336">
        <v>0</v>
      </c>
      <c r="M22" s="337">
        <v>0</v>
      </c>
      <c r="N22" s="334">
        <v>0</v>
      </c>
      <c r="O22" s="340">
        <v>0</v>
      </c>
    </row>
    <row r="23" spans="1:15" ht="20.100000000000001" customHeight="1">
      <c r="A23" s="71" t="s">
        <v>86</v>
      </c>
      <c r="B23" s="139"/>
      <c r="C23" s="139"/>
      <c r="D23" s="167"/>
      <c r="E23" s="328">
        <v>20</v>
      </c>
      <c r="F23" s="337">
        <f>1285/20</f>
        <v>64.25</v>
      </c>
      <c r="G23" s="340">
        <v>0</v>
      </c>
      <c r="H23" s="334">
        <f>307/20</f>
        <v>15.35</v>
      </c>
      <c r="I23" s="338">
        <f>408/20</f>
        <v>20.399999999999999</v>
      </c>
      <c r="J23" s="339">
        <f>1360/20</f>
        <v>68</v>
      </c>
      <c r="K23" s="337">
        <f>380/20</f>
        <v>19</v>
      </c>
      <c r="L23" s="332">
        <f>20/20</f>
        <v>1</v>
      </c>
      <c r="M23" s="330">
        <v>0</v>
      </c>
      <c r="N23" s="334">
        <v>0</v>
      </c>
      <c r="O23" s="334">
        <f>240/20</f>
        <v>12</v>
      </c>
    </row>
    <row r="24" spans="1:15" ht="20.100000000000001" customHeight="1">
      <c r="A24" s="71" t="s">
        <v>87</v>
      </c>
      <c r="B24" s="139"/>
      <c r="C24" s="139"/>
      <c r="D24" s="167"/>
      <c r="E24" s="328">
        <v>15</v>
      </c>
      <c r="F24" s="336">
        <f>1154/E24</f>
        <v>76.933333333333337</v>
      </c>
      <c r="G24" s="336">
        <v>0</v>
      </c>
      <c r="H24" s="337">
        <f>75/E24</f>
        <v>5</v>
      </c>
      <c r="I24" s="338">
        <f>271/E24</f>
        <v>18.066666666666666</v>
      </c>
      <c r="J24" s="339">
        <f>405/E24</f>
        <v>27</v>
      </c>
      <c r="K24" s="337">
        <v>0</v>
      </c>
      <c r="L24" s="336">
        <f>95/E24</f>
        <v>6.333333333333333</v>
      </c>
      <c r="M24" s="337">
        <v>0</v>
      </c>
      <c r="N24" s="334">
        <v>0</v>
      </c>
      <c r="O24" s="340">
        <f>1000/E24</f>
        <v>66.666666666666671</v>
      </c>
    </row>
    <row r="25" spans="1:15" ht="20.100000000000001" customHeight="1">
      <c r="A25" s="71" t="s">
        <v>88</v>
      </c>
      <c r="B25" s="139"/>
      <c r="C25" s="139"/>
      <c r="D25" s="167"/>
      <c r="E25" s="328">
        <v>2</v>
      </c>
      <c r="F25" s="329" t="s">
        <v>325</v>
      </c>
      <c r="G25" s="329" t="s">
        <v>325</v>
      </c>
      <c r="H25" s="330" t="s">
        <v>325</v>
      </c>
      <c r="I25" s="335" t="s">
        <v>325</v>
      </c>
      <c r="J25" s="332" t="s">
        <v>325</v>
      </c>
      <c r="K25" s="330" t="s">
        <v>325</v>
      </c>
      <c r="L25" s="329" t="s">
        <v>325</v>
      </c>
      <c r="M25" s="330" t="s">
        <v>325</v>
      </c>
      <c r="N25" s="334" t="s">
        <v>325</v>
      </c>
      <c r="O25" s="334" t="s">
        <v>325</v>
      </c>
    </row>
    <row r="26" spans="1:15" ht="20.100000000000001" customHeight="1">
      <c r="A26" s="71" t="s">
        <v>326</v>
      </c>
      <c r="B26" s="139"/>
      <c r="C26" s="139"/>
      <c r="D26" s="167"/>
      <c r="E26" s="328">
        <v>40</v>
      </c>
      <c r="F26" s="336">
        <f>3196/E26</f>
        <v>79.900000000000006</v>
      </c>
      <c r="G26" s="336">
        <f>1/E26</f>
        <v>2.5000000000000001E-2</v>
      </c>
      <c r="H26" s="337">
        <f>49/E26</f>
        <v>1.2250000000000001</v>
      </c>
      <c r="I26" s="338">
        <f>754/E26</f>
        <v>18.850000000000001</v>
      </c>
      <c r="J26" s="341">
        <f>3988/E26</f>
        <v>99.7</v>
      </c>
      <c r="K26" s="334">
        <v>0</v>
      </c>
      <c r="L26" s="334">
        <v>0</v>
      </c>
      <c r="M26" s="334">
        <v>0</v>
      </c>
      <c r="N26" s="337">
        <f>12/E26</f>
        <v>0.3</v>
      </c>
      <c r="O26" s="340">
        <v>0</v>
      </c>
    </row>
    <row r="27" spans="1:15" ht="20.100000000000001" customHeight="1">
      <c r="A27" s="71" t="s">
        <v>90</v>
      </c>
      <c r="B27" s="139"/>
      <c r="C27" s="139"/>
      <c r="D27" s="167"/>
      <c r="E27" s="328">
        <v>24</v>
      </c>
      <c r="F27" s="336">
        <f>1115/E27</f>
        <v>46.458333333333336</v>
      </c>
      <c r="G27" s="336">
        <v>0</v>
      </c>
      <c r="H27" s="337">
        <f>112/E27</f>
        <v>4.666666666666667</v>
      </c>
      <c r="I27" s="338">
        <f>1173/E27</f>
        <v>48.875</v>
      </c>
      <c r="J27" s="339">
        <f>1365/E27</f>
        <v>56.875</v>
      </c>
      <c r="K27" s="337">
        <f>930/E27</f>
        <v>38.75</v>
      </c>
      <c r="L27" s="334">
        <f>5/E27</f>
        <v>0.20833333333333334</v>
      </c>
      <c r="M27" s="334">
        <f>10/E27</f>
        <v>0.41666666666666669</v>
      </c>
      <c r="N27" s="334">
        <v>0</v>
      </c>
      <c r="O27" s="340">
        <f>90/E27</f>
        <v>3.75</v>
      </c>
    </row>
    <row r="28" spans="1:15" ht="20.100000000000001" customHeight="1">
      <c r="A28" s="71" t="s">
        <v>327</v>
      </c>
      <c r="B28" s="139"/>
      <c r="C28" s="139"/>
      <c r="D28" s="167"/>
      <c r="E28" s="328">
        <v>39</v>
      </c>
      <c r="F28" s="336">
        <f>1921/E28</f>
        <v>49.256410256410255</v>
      </c>
      <c r="G28" s="336">
        <v>0</v>
      </c>
      <c r="H28" s="337">
        <f>399/E28</f>
        <v>10.23076923076923</v>
      </c>
      <c r="I28" s="338">
        <f>1580/E28</f>
        <v>40.512820512820511</v>
      </c>
      <c r="J28" s="339">
        <f>2800/E28</f>
        <v>71.794871794871796</v>
      </c>
      <c r="K28" s="337">
        <f>685/E28</f>
        <v>17.564102564102566</v>
      </c>
      <c r="L28" s="334">
        <v>0</v>
      </c>
      <c r="M28" s="334">
        <v>0</v>
      </c>
      <c r="N28" s="337">
        <f>45/E28</f>
        <v>1.1538461538461537</v>
      </c>
      <c r="O28" s="340">
        <f>370/E28</f>
        <v>9.4871794871794872</v>
      </c>
    </row>
    <row r="29" spans="1:15" ht="20.100000000000001" customHeight="1">
      <c r="A29" s="71" t="s">
        <v>328</v>
      </c>
      <c r="B29" s="139"/>
      <c r="C29" s="139"/>
      <c r="D29" s="167"/>
      <c r="E29" s="328">
        <v>11</v>
      </c>
      <c r="F29" s="336">
        <f>958/E29</f>
        <v>87.090909090909093</v>
      </c>
      <c r="G29" s="336">
        <v>0</v>
      </c>
      <c r="H29" s="337">
        <f>40/E29</f>
        <v>3.6363636363636362</v>
      </c>
      <c r="I29" s="338">
        <f>102/E29</f>
        <v>9.2727272727272734</v>
      </c>
      <c r="J29" s="339">
        <f>409/E29</f>
        <v>37.18181818181818</v>
      </c>
      <c r="K29" s="337">
        <f>23/E29</f>
        <v>2.0909090909090908</v>
      </c>
      <c r="L29" s="334">
        <f>65/E29</f>
        <v>5.9090909090909092</v>
      </c>
      <c r="M29" s="334">
        <v>0</v>
      </c>
      <c r="N29" s="337">
        <f>1/E29</f>
        <v>9.0909090909090912E-2</v>
      </c>
      <c r="O29" s="340">
        <f>602/E29</f>
        <v>54.727272727272727</v>
      </c>
    </row>
    <row r="30" spans="1:15" ht="20.100000000000001" customHeight="1">
      <c r="A30" s="76" t="s">
        <v>329</v>
      </c>
      <c r="B30" s="139"/>
      <c r="C30" s="139"/>
      <c r="D30" s="167"/>
      <c r="E30" s="328">
        <v>15</v>
      </c>
      <c r="F30" s="336">
        <f>1264/E30</f>
        <v>84.266666666666666</v>
      </c>
      <c r="G30" s="336">
        <f>5/E30</f>
        <v>0.33333333333333331</v>
      </c>
      <c r="H30" s="337">
        <f>71/E30</f>
        <v>4.7333333333333334</v>
      </c>
      <c r="I30" s="338">
        <f>160/E30</f>
        <v>10.666666666666666</v>
      </c>
      <c r="J30" s="339">
        <f>1349/E30</f>
        <v>89.933333333333337</v>
      </c>
      <c r="K30" s="337">
        <f>138/E30</f>
        <v>9.1999999999999993</v>
      </c>
      <c r="L30" s="337">
        <v>0</v>
      </c>
      <c r="M30" s="340">
        <f>13/E30</f>
        <v>0.8666666666666667</v>
      </c>
      <c r="N30" s="334">
        <v>0</v>
      </c>
      <c r="O30" s="340">
        <v>0</v>
      </c>
    </row>
    <row r="31" spans="1:15" ht="20.100000000000001" customHeight="1">
      <c r="A31" s="71" t="s">
        <v>94</v>
      </c>
      <c r="B31" s="139"/>
      <c r="C31" s="139"/>
      <c r="D31" s="167"/>
      <c r="E31" s="328">
        <v>16</v>
      </c>
      <c r="F31" s="336">
        <f>1507/E31</f>
        <v>94.1875</v>
      </c>
      <c r="G31" s="336">
        <v>0</v>
      </c>
      <c r="H31" s="337">
        <f>81/E31</f>
        <v>5.0625</v>
      </c>
      <c r="I31" s="338">
        <f>12/E31</f>
        <v>0.75</v>
      </c>
      <c r="J31" s="339">
        <f>1588/E31</f>
        <v>99.25</v>
      </c>
      <c r="K31" s="337">
        <v>0</v>
      </c>
      <c r="L31" s="337">
        <v>0</v>
      </c>
      <c r="M31" s="340">
        <f>2/E31</f>
        <v>0.125</v>
      </c>
      <c r="N31" s="334">
        <v>0</v>
      </c>
      <c r="O31" s="340">
        <f>10/E31</f>
        <v>0.625</v>
      </c>
    </row>
    <row r="32" spans="1:15" ht="20.100000000000001" customHeight="1">
      <c r="A32" s="71" t="s">
        <v>95</v>
      </c>
      <c r="B32" s="139"/>
      <c r="C32" s="139"/>
      <c r="D32" s="167"/>
      <c r="E32" s="328">
        <v>55</v>
      </c>
      <c r="F32" s="336">
        <f>4578/E32</f>
        <v>83.236363636363635</v>
      </c>
      <c r="G32" s="336">
        <v>0</v>
      </c>
      <c r="H32" s="337">
        <f>41/E32</f>
        <v>0.74545454545454548</v>
      </c>
      <c r="I32" s="338">
        <f>881/E32</f>
        <v>16.018181818181819</v>
      </c>
      <c r="J32" s="341">
        <f>4711/E32</f>
        <v>85.654545454545456</v>
      </c>
      <c r="K32" s="334">
        <f>189/E32</f>
        <v>3.4363636363636365</v>
      </c>
      <c r="L32" s="334">
        <v>0</v>
      </c>
      <c r="M32" s="334">
        <f>12/E32</f>
        <v>0.21818181818181817</v>
      </c>
      <c r="N32" s="334">
        <f>219/E32</f>
        <v>3.9818181818181819</v>
      </c>
      <c r="O32" s="334">
        <f>369/E32</f>
        <v>6.709090909090909</v>
      </c>
    </row>
    <row r="33" spans="1:15" ht="20.100000000000001" customHeight="1">
      <c r="A33" s="71" t="s">
        <v>330</v>
      </c>
      <c r="B33" s="139"/>
      <c r="C33" s="139"/>
      <c r="D33" s="167"/>
      <c r="E33" s="328">
        <v>10</v>
      </c>
      <c r="F33" s="336">
        <f>819/E33</f>
        <v>81.900000000000006</v>
      </c>
      <c r="G33" s="336">
        <v>0</v>
      </c>
      <c r="H33" s="337">
        <f>100/E33</f>
        <v>10</v>
      </c>
      <c r="I33" s="338">
        <f>81/E33</f>
        <v>8.1</v>
      </c>
      <c r="J33" s="339">
        <v>0</v>
      </c>
      <c r="K33" s="337">
        <f>900/E33</f>
        <v>90</v>
      </c>
      <c r="L33" s="332">
        <v>0</v>
      </c>
      <c r="M33" s="330">
        <f>100/E33</f>
        <v>10</v>
      </c>
      <c r="N33" s="334">
        <v>0</v>
      </c>
      <c r="O33" s="334">
        <v>0</v>
      </c>
    </row>
    <row r="34" spans="1:15" ht="20.100000000000001" customHeight="1">
      <c r="A34" s="71" t="s">
        <v>331</v>
      </c>
      <c r="B34" s="139"/>
      <c r="C34" s="139"/>
      <c r="D34" s="167"/>
      <c r="E34" s="328">
        <v>4</v>
      </c>
      <c r="F34" s="336">
        <f>400/E34</f>
        <v>100</v>
      </c>
      <c r="G34" s="336">
        <v>0</v>
      </c>
      <c r="H34" s="337">
        <v>0</v>
      </c>
      <c r="I34" s="338">
        <v>0</v>
      </c>
      <c r="J34" s="339">
        <v>0</v>
      </c>
      <c r="K34" s="337">
        <v>0</v>
      </c>
      <c r="L34" s="332">
        <v>0</v>
      </c>
      <c r="M34" s="330">
        <v>0</v>
      </c>
      <c r="N34" s="334">
        <f>400/E34</f>
        <v>100</v>
      </c>
      <c r="O34" s="334">
        <v>0</v>
      </c>
    </row>
    <row r="35" spans="1:15" ht="20.100000000000001" customHeight="1">
      <c r="A35" s="77" t="s">
        <v>332</v>
      </c>
      <c r="B35" s="203"/>
      <c r="C35" s="203"/>
      <c r="D35" s="168"/>
      <c r="E35" s="256">
        <v>1</v>
      </c>
      <c r="F35" s="342" t="s">
        <v>333</v>
      </c>
      <c r="G35" s="342" t="s">
        <v>333</v>
      </c>
      <c r="H35" s="343" t="s">
        <v>333</v>
      </c>
      <c r="I35" s="344" t="s">
        <v>333</v>
      </c>
      <c r="J35" s="345" t="s">
        <v>333</v>
      </c>
      <c r="K35" s="343" t="s">
        <v>333</v>
      </c>
      <c r="L35" s="345" t="s">
        <v>333</v>
      </c>
      <c r="M35" s="343" t="s">
        <v>333</v>
      </c>
      <c r="N35" s="346" t="s">
        <v>333</v>
      </c>
      <c r="O35" s="346" t="s">
        <v>333</v>
      </c>
    </row>
    <row r="36" spans="1:15" ht="20.100000000000001" customHeight="1">
      <c r="A36" s="552" t="s">
        <v>334</v>
      </c>
      <c r="B36" s="553"/>
      <c r="C36" s="553"/>
      <c r="D36" s="554"/>
      <c r="E36" s="347" t="s">
        <v>335</v>
      </c>
      <c r="F36" s="348">
        <v>84.3</v>
      </c>
      <c r="G36" s="348">
        <f t="shared" ref="G36:N36" si="0">SUM(G7:G35)/29</f>
        <v>0.2519494260734122</v>
      </c>
      <c r="H36" s="349">
        <v>4.4000000000000004</v>
      </c>
      <c r="I36" s="350">
        <v>11.1</v>
      </c>
      <c r="J36" s="351">
        <v>75.900000000000006</v>
      </c>
      <c r="K36" s="349">
        <f t="shared" si="0"/>
        <v>8.3937887414846291</v>
      </c>
      <c r="L36" s="349">
        <f t="shared" si="0"/>
        <v>0.78155321689804447</v>
      </c>
      <c r="M36" s="349">
        <f t="shared" si="0"/>
        <v>0.58491964832630705</v>
      </c>
      <c r="N36" s="349">
        <f t="shared" si="0"/>
        <v>4.258531053102188</v>
      </c>
      <c r="O36" s="352">
        <v>10.1</v>
      </c>
    </row>
    <row r="37" spans="1:15" ht="20.100000000000001" customHeight="1"/>
    <row r="38" spans="1:15" ht="20.100000000000001" customHeight="1"/>
    <row r="39" spans="1:15" ht="20.100000000000001" customHeight="1"/>
    <row r="40" spans="1:15" ht="20.100000000000001" customHeight="1"/>
    <row r="41" spans="1:15" ht="20.100000000000001" customHeight="1"/>
  </sheetData>
  <mergeCells count="16">
    <mergeCell ref="A36:D36"/>
    <mergeCell ref="L2:O2"/>
    <mergeCell ref="A3:D6"/>
    <mergeCell ref="E3:E6"/>
    <mergeCell ref="F3:I3"/>
    <mergeCell ref="J3:O3"/>
    <mergeCell ref="F4:F6"/>
    <mergeCell ref="G4:G6"/>
    <mergeCell ref="H4:H6"/>
    <mergeCell ref="I4:I6"/>
    <mergeCell ref="J4:J6"/>
    <mergeCell ref="K4:K6"/>
    <mergeCell ref="L4:L6"/>
    <mergeCell ref="M4:M6"/>
    <mergeCell ref="N4:N6"/>
    <mergeCell ref="O4:O6"/>
  </mergeCells>
  <phoneticPr fontId="1"/>
  <pageMargins left="0.59055118110236227" right="0.59055118110236227" top="1.2598425196850394" bottom="1.0629921259842521" header="0.11811023622047245" footer="0.59055118110236227"/>
  <pageSetup paperSize="9" scale="73" orientation="portrait" r:id="rId1"/>
  <headerFooter alignWithMargins="0">
    <oddFooter>&amp;C&amp;14 24</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8"/>
  <sheetViews>
    <sheetView view="pageBreakPreview" zoomScaleNormal="100" zoomScaleSheetLayoutView="100" workbookViewId="0">
      <selection activeCell="C66" sqref="C66"/>
    </sheetView>
  </sheetViews>
  <sheetFormatPr defaultRowHeight="13.5"/>
  <cols>
    <col min="1" max="1" width="16.375" style="312" customWidth="1"/>
    <col min="2" max="2" width="7.875" style="312" customWidth="1"/>
    <col min="3" max="7" width="7.625" style="312" customWidth="1"/>
    <col min="8" max="10" width="10.875" style="312" customWidth="1"/>
    <col min="11" max="11" width="9.375" style="312" customWidth="1"/>
    <col min="12" max="12" width="9.375" style="312" bestFit="1" customWidth="1"/>
    <col min="13" max="13" width="9" style="312"/>
    <col min="14" max="14" width="9.375" style="312" customWidth="1"/>
    <col min="15" max="256" width="9" style="312"/>
    <col min="257" max="257" width="16.375" style="312" customWidth="1"/>
    <col min="258" max="258" width="7.875" style="312" customWidth="1"/>
    <col min="259" max="263" width="7.625" style="312" customWidth="1"/>
    <col min="264" max="267" width="9.375" style="312" customWidth="1"/>
    <col min="268" max="268" width="9.375" style="312" bestFit="1" customWidth="1"/>
    <col min="269" max="269" width="9" style="312"/>
    <col min="270" max="270" width="9.375" style="312" customWidth="1"/>
    <col min="271" max="512" width="9" style="312"/>
    <col min="513" max="513" width="16.375" style="312" customWidth="1"/>
    <col min="514" max="514" width="7.875" style="312" customWidth="1"/>
    <col min="515" max="519" width="7.625" style="312" customWidth="1"/>
    <col min="520" max="523" width="9.375" style="312" customWidth="1"/>
    <col min="524" max="524" width="9.375" style="312" bestFit="1" customWidth="1"/>
    <col min="525" max="525" width="9" style="312"/>
    <col min="526" max="526" width="9.375" style="312" customWidth="1"/>
    <col min="527" max="768" width="9" style="312"/>
    <col min="769" max="769" width="16.375" style="312" customWidth="1"/>
    <col min="770" max="770" width="7.875" style="312" customWidth="1"/>
    <col min="771" max="775" width="7.625" style="312" customWidth="1"/>
    <col min="776" max="779" width="9.375" style="312" customWidth="1"/>
    <col min="780" max="780" width="9.375" style="312" bestFit="1" customWidth="1"/>
    <col min="781" max="781" width="9" style="312"/>
    <col min="782" max="782" width="9.375" style="312" customWidth="1"/>
    <col min="783" max="1024" width="9" style="312"/>
    <col min="1025" max="1025" width="16.375" style="312" customWidth="1"/>
    <col min="1026" max="1026" width="7.875" style="312" customWidth="1"/>
    <col min="1027" max="1031" width="7.625" style="312" customWidth="1"/>
    <col min="1032" max="1035" width="9.375" style="312" customWidth="1"/>
    <col min="1036" max="1036" width="9.375" style="312" bestFit="1" customWidth="1"/>
    <col min="1037" max="1037" width="9" style="312"/>
    <col min="1038" max="1038" width="9.375" style="312" customWidth="1"/>
    <col min="1039" max="1280" width="9" style="312"/>
    <col min="1281" max="1281" width="16.375" style="312" customWidth="1"/>
    <col min="1282" max="1282" width="7.875" style="312" customWidth="1"/>
    <col min="1283" max="1287" width="7.625" style="312" customWidth="1"/>
    <col min="1288" max="1291" width="9.375" style="312" customWidth="1"/>
    <col min="1292" max="1292" width="9.375" style="312" bestFit="1" customWidth="1"/>
    <col min="1293" max="1293" width="9" style="312"/>
    <col min="1294" max="1294" width="9.375" style="312" customWidth="1"/>
    <col min="1295" max="1536" width="9" style="312"/>
    <col min="1537" max="1537" width="16.375" style="312" customWidth="1"/>
    <col min="1538" max="1538" width="7.875" style="312" customWidth="1"/>
    <col min="1539" max="1543" width="7.625" style="312" customWidth="1"/>
    <col min="1544" max="1547" width="9.375" style="312" customWidth="1"/>
    <col min="1548" max="1548" width="9.375" style="312" bestFit="1" customWidth="1"/>
    <col min="1549" max="1549" width="9" style="312"/>
    <col min="1550" max="1550" width="9.375" style="312" customWidth="1"/>
    <col min="1551" max="1792" width="9" style="312"/>
    <col min="1793" max="1793" width="16.375" style="312" customWidth="1"/>
    <col min="1794" max="1794" width="7.875" style="312" customWidth="1"/>
    <col min="1795" max="1799" width="7.625" style="312" customWidth="1"/>
    <col min="1800" max="1803" width="9.375" style="312" customWidth="1"/>
    <col min="1804" max="1804" width="9.375" style="312" bestFit="1" customWidth="1"/>
    <col min="1805" max="1805" width="9" style="312"/>
    <col min="1806" max="1806" width="9.375" style="312" customWidth="1"/>
    <col min="1807" max="2048" width="9" style="312"/>
    <col min="2049" max="2049" width="16.375" style="312" customWidth="1"/>
    <col min="2050" max="2050" width="7.875" style="312" customWidth="1"/>
    <col min="2051" max="2055" width="7.625" style="312" customWidth="1"/>
    <col min="2056" max="2059" width="9.375" style="312" customWidth="1"/>
    <col min="2060" max="2060" width="9.375" style="312" bestFit="1" customWidth="1"/>
    <col min="2061" max="2061" width="9" style="312"/>
    <col min="2062" max="2062" width="9.375" style="312" customWidth="1"/>
    <col min="2063" max="2304" width="9" style="312"/>
    <col min="2305" max="2305" width="16.375" style="312" customWidth="1"/>
    <col min="2306" max="2306" width="7.875" style="312" customWidth="1"/>
    <col min="2307" max="2311" width="7.625" style="312" customWidth="1"/>
    <col min="2312" max="2315" width="9.375" style="312" customWidth="1"/>
    <col min="2316" max="2316" width="9.375" style="312" bestFit="1" customWidth="1"/>
    <col min="2317" max="2317" width="9" style="312"/>
    <col min="2318" max="2318" width="9.375" style="312" customWidth="1"/>
    <col min="2319" max="2560" width="9" style="312"/>
    <col min="2561" max="2561" width="16.375" style="312" customWidth="1"/>
    <col min="2562" max="2562" width="7.875" style="312" customWidth="1"/>
    <col min="2563" max="2567" width="7.625" style="312" customWidth="1"/>
    <col min="2568" max="2571" width="9.375" style="312" customWidth="1"/>
    <col min="2572" max="2572" width="9.375" style="312" bestFit="1" customWidth="1"/>
    <col min="2573" max="2573" width="9" style="312"/>
    <col min="2574" max="2574" width="9.375" style="312" customWidth="1"/>
    <col min="2575" max="2816" width="9" style="312"/>
    <col min="2817" max="2817" width="16.375" style="312" customWidth="1"/>
    <col min="2818" max="2818" width="7.875" style="312" customWidth="1"/>
    <col min="2819" max="2823" width="7.625" style="312" customWidth="1"/>
    <col min="2824" max="2827" width="9.375" style="312" customWidth="1"/>
    <col min="2828" max="2828" width="9.375" style="312" bestFit="1" customWidth="1"/>
    <col min="2829" max="2829" width="9" style="312"/>
    <col min="2830" max="2830" width="9.375" style="312" customWidth="1"/>
    <col min="2831" max="3072" width="9" style="312"/>
    <col min="3073" max="3073" width="16.375" style="312" customWidth="1"/>
    <col min="3074" max="3074" width="7.875" style="312" customWidth="1"/>
    <col min="3075" max="3079" width="7.625" style="312" customWidth="1"/>
    <col min="3080" max="3083" width="9.375" style="312" customWidth="1"/>
    <col min="3084" max="3084" width="9.375" style="312" bestFit="1" customWidth="1"/>
    <col min="3085" max="3085" width="9" style="312"/>
    <col min="3086" max="3086" width="9.375" style="312" customWidth="1"/>
    <col min="3087" max="3328" width="9" style="312"/>
    <col min="3329" max="3329" width="16.375" style="312" customWidth="1"/>
    <col min="3330" max="3330" width="7.875" style="312" customWidth="1"/>
    <col min="3331" max="3335" width="7.625" style="312" customWidth="1"/>
    <col min="3336" max="3339" width="9.375" style="312" customWidth="1"/>
    <col min="3340" max="3340" width="9.375" style="312" bestFit="1" customWidth="1"/>
    <col min="3341" max="3341" width="9" style="312"/>
    <col min="3342" max="3342" width="9.375" style="312" customWidth="1"/>
    <col min="3343" max="3584" width="9" style="312"/>
    <col min="3585" max="3585" width="16.375" style="312" customWidth="1"/>
    <col min="3586" max="3586" width="7.875" style="312" customWidth="1"/>
    <col min="3587" max="3591" width="7.625" style="312" customWidth="1"/>
    <col min="3592" max="3595" width="9.375" style="312" customWidth="1"/>
    <col min="3596" max="3596" width="9.375" style="312" bestFit="1" customWidth="1"/>
    <col min="3597" max="3597" width="9" style="312"/>
    <col min="3598" max="3598" width="9.375" style="312" customWidth="1"/>
    <col min="3599" max="3840" width="9" style="312"/>
    <col min="3841" max="3841" width="16.375" style="312" customWidth="1"/>
    <col min="3842" max="3842" width="7.875" style="312" customWidth="1"/>
    <col min="3843" max="3847" width="7.625" style="312" customWidth="1"/>
    <col min="3848" max="3851" width="9.375" style="312" customWidth="1"/>
    <col min="3852" max="3852" width="9.375" style="312" bestFit="1" customWidth="1"/>
    <col min="3853" max="3853" width="9" style="312"/>
    <col min="3854" max="3854" width="9.375" style="312" customWidth="1"/>
    <col min="3855" max="4096" width="9" style="312"/>
    <col min="4097" max="4097" width="16.375" style="312" customWidth="1"/>
    <col min="4098" max="4098" width="7.875" style="312" customWidth="1"/>
    <col min="4099" max="4103" width="7.625" style="312" customWidth="1"/>
    <col min="4104" max="4107" width="9.375" style="312" customWidth="1"/>
    <col min="4108" max="4108" width="9.375" style="312" bestFit="1" customWidth="1"/>
    <col min="4109" max="4109" width="9" style="312"/>
    <col min="4110" max="4110" width="9.375" style="312" customWidth="1"/>
    <col min="4111" max="4352" width="9" style="312"/>
    <col min="4353" max="4353" width="16.375" style="312" customWidth="1"/>
    <col min="4354" max="4354" width="7.875" style="312" customWidth="1"/>
    <col min="4355" max="4359" width="7.625" style="312" customWidth="1"/>
    <col min="4360" max="4363" width="9.375" style="312" customWidth="1"/>
    <col min="4364" max="4364" width="9.375" style="312" bestFit="1" customWidth="1"/>
    <col min="4365" max="4365" width="9" style="312"/>
    <col min="4366" max="4366" width="9.375" style="312" customWidth="1"/>
    <col min="4367" max="4608" width="9" style="312"/>
    <col min="4609" max="4609" width="16.375" style="312" customWidth="1"/>
    <col min="4610" max="4610" width="7.875" style="312" customWidth="1"/>
    <col min="4611" max="4615" width="7.625" style="312" customWidth="1"/>
    <col min="4616" max="4619" width="9.375" style="312" customWidth="1"/>
    <col min="4620" max="4620" width="9.375" style="312" bestFit="1" customWidth="1"/>
    <col min="4621" max="4621" width="9" style="312"/>
    <col min="4622" max="4622" width="9.375" style="312" customWidth="1"/>
    <col min="4623" max="4864" width="9" style="312"/>
    <col min="4865" max="4865" width="16.375" style="312" customWidth="1"/>
    <col min="4866" max="4866" width="7.875" style="312" customWidth="1"/>
    <col min="4867" max="4871" width="7.625" style="312" customWidth="1"/>
    <col min="4872" max="4875" width="9.375" style="312" customWidth="1"/>
    <col min="4876" max="4876" width="9.375" style="312" bestFit="1" customWidth="1"/>
    <col min="4877" max="4877" width="9" style="312"/>
    <col min="4878" max="4878" width="9.375" style="312" customWidth="1"/>
    <col min="4879" max="5120" width="9" style="312"/>
    <col min="5121" max="5121" width="16.375" style="312" customWidth="1"/>
    <col min="5122" max="5122" width="7.875" style="312" customWidth="1"/>
    <col min="5123" max="5127" width="7.625" style="312" customWidth="1"/>
    <col min="5128" max="5131" width="9.375" style="312" customWidth="1"/>
    <col min="5132" max="5132" width="9.375" style="312" bestFit="1" customWidth="1"/>
    <col min="5133" max="5133" width="9" style="312"/>
    <col min="5134" max="5134" width="9.375" style="312" customWidth="1"/>
    <col min="5135" max="5376" width="9" style="312"/>
    <col min="5377" max="5377" width="16.375" style="312" customWidth="1"/>
    <col min="5378" max="5378" width="7.875" style="312" customWidth="1"/>
    <col min="5379" max="5383" width="7.625" style="312" customWidth="1"/>
    <col min="5384" max="5387" width="9.375" style="312" customWidth="1"/>
    <col min="5388" max="5388" width="9.375" style="312" bestFit="1" customWidth="1"/>
    <col min="5389" max="5389" width="9" style="312"/>
    <col min="5390" max="5390" width="9.375" style="312" customWidth="1"/>
    <col min="5391" max="5632" width="9" style="312"/>
    <col min="5633" max="5633" width="16.375" style="312" customWidth="1"/>
    <col min="5634" max="5634" width="7.875" style="312" customWidth="1"/>
    <col min="5635" max="5639" width="7.625" style="312" customWidth="1"/>
    <col min="5640" max="5643" width="9.375" style="312" customWidth="1"/>
    <col min="5644" max="5644" width="9.375" style="312" bestFit="1" customWidth="1"/>
    <col min="5645" max="5645" width="9" style="312"/>
    <col min="5646" max="5646" width="9.375" style="312" customWidth="1"/>
    <col min="5647" max="5888" width="9" style="312"/>
    <col min="5889" max="5889" width="16.375" style="312" customWidth="1"/>
    <col min="5890" max="5890" width="7.875" style="312" customWidth="1"/>
    <col min="5891" max="5895" width="7.625" style="312" customWidth="1"/>
    <col min="5896" max="5899" width="9.375" style="312" customWidth="1"/>
    <col min="5900" max="5900" width="9.375" style="312" bestFit="1" customWidth="1"/>
    <col min="5901" max="5901" width="9" style="312"/>
    <col min="5902" max="5902" width="9.375" style="312" customWidth="1"/>
    <col min="5903" max="6144" width="9" style="312"/>
    <col min="6145" max="6145" width="16.375" style="312" customWidth="1"/>
    <col min="6146" max="6146" width="7.875" style="312" customWidth="1"/>
    <col min="6147" max="6151" width="7.625" style="312" customWidth="1"/>
    <col min="6152" max="6155" width="9.375" style="312" customWidth="1"/>
    <col min="6156" max="6156" width="9.375" style="312" bestFit="1" customWidth="1"/>
    <col min="6157" max="6157" width="9" style="312"/>
    <col min="6158" max="6158" width="9.375" style="312" customWidth="1"/>
    <col min="6159" max="6400" width="9" style="312"/>
    <col min="6401" max="6401" width="16.375" style="312" customWidth="1"/>
    <col min="6402" max="6402" width="7.875" style="312" customWidth="1"/>
    <col min="6403" max="6407" width="7.625" style="312" customWidth="1"/>
    <col min="6408" max="6411" width="9.375" style="312" customWidth="1"/>
    <col min="6412" max="6412" width="9.375" style="312" bestFit="1" customWidth="1"/>
    <col min="6413" max="6413" width="9" style="312"/>
    <col min="6414" max="6414" width="9.375" style="312" customWidth="1"/>
    <col min="6415" max="6656" width="9" style="312"/>
    <col min="6657" max="6657" width="16.375" style="312" customWidth="1"/>
    <col min="6658" max="6658" width="7.875" style="312" customWidth="1"/>
    <col min="6659" max="6663" width="7.625" style="312" customWidth="1"/>
    <col min="6664" max="6667" width="9.375" style="312" customWidth="1"/>
    <col min="6668" max="6668" width="9.375" style="312" bestFit="1" customWidth="1"/>
    <col min="6669" max="6669" width="9" style="312"/>
    <col min="6670" max="6670" width="9.375" style="312" customWidth="1"/>
    <col min="6671" max="6912" width="9" style="312"/>
    <col min="6913" max="6913" width="16.375" style="312" customWidth="1"/>
    <col min="6914" max="6914" width="7.875" style="312" customWidth="1"/>
    <col min="6915" max="6919" width="7.625" style="312" customWidth="1"/>
    <col min="6920" max="6923" width="9.375" style="312" customWidth="1"/>
    <col min="6924" max="6924" width="9.375" style="312" bestFit="1" customWidth="1"/>
    <col min="6925" max="6925" width="9" style="312"/>
    <col min="6926" max="6926" width="9.375" style="312" customWidth="1"/>
    <col min="6927" max="7168" width="9" style="312"/>
    <col min="7169" max="7169" width="16.375" style="312" customWidth="1"/>
    <col min="7170" max="7170" width="7.875" style="312" customWidth="1"/>
    <col min="7171" max="7175" width="7.625" style="312" customWidth="1"/>
    <col min="7176" max="7179" width="9.375" style="312" customWidth="1"/>
    <col min="7180" max="7180" width="9.375" style="312" bestFit="1" customWidth="1"/>
    <col min="7181" max="7181" width="9" style="312"/>
    <col min="7182" max="7182" width="9.375" style="312" customWidth="1"/>
    <col min="7183" max="7424" width="9" style="312"/>
    <col min="7425" max="7425" width="16.375" style="312" customWidth="1"/>
    <col min="7426" max="7426" width="7.875" style="312" customWidth="1"/>
    <col min="7427" max="7431" width="7.625" style="312" customWidth="1"/>
    <col min="7432" max="7435" width="9.375" style="312" customWidth="1"/>
    <col min="7436" max="7436" width="9.375" style="312" bestFit="1" customWidth="1"/>
    <col min="7437" max="7437" width="9" style="312"/>
    <col min="7438" max="7438" width="9.375" style="312" customWidth="1"/>
    <col min="7439" max="7680" width="9" style="312"/>
    <col min="7681" max="7681" width="16.375" style="312" customWidth="1"/>
    <col min="7682" max="7682" width="7.875" style="312" customWidth="1"/>
    <col min="7683" max="7687" width="7.625" style="312" customWidth="1"/>
    <col min="7688" max="7691" width="9.375" style="312" customWidth="1"/>
    <col min="7692" max="7692" width="9.375" style="312" bestFit="1" customWidth="1"/>
    <col min="7693" max="7693" width="9" style="312"/>
    <col min="7694" max="7694" width="9.375" style="312" customWidth="1"/>
    <col min="7695" max="7936" width="9" style="312"/>
    <col min="7937" max="7937" width="16.375" style="312" customWidth="1"/>
    <col min="7938" max="7938" width="7.875" style="312" customWidth="1"/>
    <col min="7939" max="7943" width="7.625" style="312" customWidth="1"/>
    <col min="7944" max="7947" width="9.375" style="312" customWidth="1"/>
    <col min="7948" max="7948" width="9.375" style="312" bestFit="1" customWidth="1"/>
    <col min="7949" max="7949" width="9" style="312"/>
    <col min="7950" max="7950" width="9.375" style="312" customWidth="1"/>
    <col min="7951" max="8192" width="9" style="312"/>
    <col min="8193" max="8193" width="16.375" style="312" customWidth="1"/>
    <col min="8194" max="8194" width="7.875" style="312" customWidth="1"/>
    <col min="8195" max="8199" width="7.625" style="312" customWidth="1"/>
    <col min="8200" max="8203" width="9.375" style="312" customWidth="1"/>
    <col min="8204" max="8204" width="9.375" style="312" bestFit="1" customWidth="1"/>
    <col min="8205" max="8205" width="9" style="312"/>
    <col min="8206" max="8206" width="9.375" style="312" customWidth="1"/>
    <col min="8207" max="8448" width="9" style="312"/>
    <col min="8449" max="8449" width="16.375" style="312" customWidth="1"/>
    <col min="8450" max="8450" width="7.875" style="312" customWidth="1"/>
    <col min="8451" max="8455" width="7.625" style="312" customWidth="1"/>
    <col min="8456" max="8459" width="9.375" style="312" customWidth="1"/>
    <col min="8460" max="8460" width="9.375" style="312" bestFit="1" customWidth="1"/>
    <col min="8461" max="8461" width="9" style="312"/>
    <col min="8462" max="8462" width="9.375" style="312" customWidth="1"/>
    <col min="8463" max="8704" width="9" style="312"/>
    <col min="8705" max="8705" width="16.375" style="312" customWidth="1"/>
    <col min="8706" max="8706" width="7.875" style="312" customWidth="1"/>
    <col min="8707" max="8711" width="7.625" style="312" customWidth="1"/>
    <col min="8712" max="8715" width="9.375" style="312" customWidth="1"/>
    <col min="8716" max="8716" width="9.375" style="312" bestFit="1" customWidth="1"/>
    <col min="8717" max="8717" width="9" style="312"/>
    <col min="8718" max="8718" width="9.375" style="312" customWidth="1"/>
    <col min="8719" max="8960" width="9" style="312"/>
    <col min="8961" max="8961" width="16.375" style="312" customWidth="1"/>
    <col min="8962" max="8962" width="7.875" style="312" customWidth="1"/>
    <col min="8963" max="8967" width="7.625" style="312" customWidth="1"/>
    <col min="8968" max="8971" width="9.375" style="312" customWidth="1"/>
    <col min="8972" max="8972" width="9.375" style="312" bestFit="1" customWidth="1"/>
    <col min="8973" max="8973" width="9" style="312"/>
    <col min="8974" max="8974" width="9.375" style="312" customWidth="1"/>
    <col min="8975" max="9216" width="9" style="312"/>
    <col min="9217" max="9217" width="16.375" style="312" customWidth="1"/>
    <col min="9218" max="9218" width="7.875" style="312" customWidth="1"/>
    <col min="9219" max="9223" width="7.625" style="312" customWidth="1"/>
    <col min="9224" max="9227" width="9.375" style="312" customWidth="1"/>
    <col min="9228" max="9228" width="9.375" style="312" bestFit="1" customWidth="1"/>
    <col min="9229" max="9229" width="9" style="312"/>
    <col min="9230" max="9230" width="9.375" style="312" customWidth="1"/>
    <col min="9231" max="9472" width="9" style="312"/>
    <col min="9473" max="9473" width="16.375" style="312" customWidth="1"/>
    <col min="9474" max="9474" width="7.875" style="312" customWidth="1"/>
    <col min="9475" max="9479" width="7.625" style="312" customWidth="1"/>
    <col min="9480" max="9483" width="9.375" style="312" customWidth="1"/>
    <col min="9484" max="9484" width="9.375" style="312" bestFit="1" customWidth="1"/>
    <col min="9485" max="9485" width="9" style="312"/>
    <col min="9486" max="9486" width="9.375" style="312" customWidth="1"/>
    <col min="9487" max="9728" width="9" style="312"/>
    <col min="9729" max="9729" width="16.375" style="312" customWidth="1"/>
    <col min="9730" max="9730" width="7.875" style="312" customWidth="1"/>
    <col min="9731" max="9735" width="7.625" style="312" customWidth="1"/>
    <col min="9736" max="9739" width="9.375" style="312" customWidth="1"/>
    <col min="9740" max="9740" width="9.375" style="312" bestFit="1" customWidth="1"/>
    <col min="9741" max="9741" width="9" style="312"/>
    <col min="9742" max="9742" width="9.375" style="312" customWidth="1"/>
    <col min="9743" max="9984" width="9" style="312"/>
    <col min="9985" max="9985" width="16.375" style="312" customWidth="1"/>
    <col min="9986" max="9986" width="7.875" style="312" customWidth="1"/>
    <col min="9987" max="9991" width="7.625" style="312" customWidth="1"/>
    <col min="9992" max="9995" width="9.375" style="312" customWidth="1"/>
    <col min="9996" max="9996" width="9.375" style="312" bestFit="1" customWidth="1"/>
    <col min="9997" max="9997" width="9" style="312"/>
    <col min="9998" max="9998" width="9.375" style="312" customWidth="1"/>
    <col min="9999" max="10240" width="9" style="312"/>
    <col min="10241" max="10241" width="16.375" style="312" customWidth="1"/>
    <col min="10242" max="10242" width="7.875" style="312" customWidth="1"/>
    <col min="10243" max="10247" width="7.625" style="312" customWidth="1"/>
    <col min="10248" max="10251" width="9.375" style="312" customWidth="1"/>
    <col min="10252" max="10252" width="9.375" style="312" bestFit="1" customWidth="1"/>
    <col min="10253" max="10253" width="9" style="312"/>
    <col min="10254" max="10254" width="9.375" style="312" customWidth="1"/>
    <col min="10255" max="10496" width="9" style="312"/>
    <col min="10497" max="10497" width="16.375" style="312" customWidth="1"/>
    <col min="10498" max="10498" width="7.875" style="312" customWidth="1"/>
    <col min="10499" max="10503" width="7.625" style="312" customWidth="1"/>
    <col min="10504" max="10507" width="9.375" style="312" customWidth="1"/>
    <col min="10508" max="10508" width="9.375" style="312" bestFit="1" customWidth="1"/>
    <col min="10509" max="10509" width="9" style="312"/>
    <col min="10510" max="10510" width="9.375" style="312" customWidth="1"/>
    <col min="10511" max="10752" width="9" style="312"/>
    <col min="10753" max="10753" width="16.375" style="312" customWidth="1"/>
    <col min="10754" max="10754" width="7.875" style="312" customWidth="1"/>
    <col min="10755" max="10759" width="7.625" style="312" customWidth="1"/>
    <col min="10760" max="10763" width="9.375" style="312" customWidth="1"/>
    <col min="10764" max="10764" width="9.375" style="312" bestFit="1" customWidth="1"/>
    <col min="10765" max="10765" width="9" style="312"/>
    <col min="10766" max="10766" width="9.375" style="312" customWidth="1"/>
    <col min="10767" max="11008" width="9" style="312"/>
    <col min="11009" max="11009" width="16.375" style="312" customWidth="1"/>
    <col min="11010" max="11010" width="7.875" style="312" customWidth="1"/>
    <col min="11011" max="11015" width="7.625" style="312" customWidth="1"/>
    <col min="11016" max="11019" width="9.375" style="312" customWidth="1"/>
    <col min="11020" max="11020" width="9.375" style="312" bestFit="1" customWidth="1"/>
    <col min="11021" max="11021" width="9" style="312"/>
    <col min="11022" max="11022" width="9.375" style="312" customWidth="1"/>
    <col min="11023" max="11264" width="9" style="312"/>
    <col min="11265" max="11265" width="16.375" style="312" customWidth="1"/>
    <col min="11266" max="11266" width="7.875" style="312" customWidth="1"/>
    <col min="11267" max="11271" width="7.625" style="312" customWidth="1"/>
    <col min="11272" max="11275" width="9.375" style="312" customWidth="1"/>
    <col min="11276" max="11276" width="9.375" style="312" bestFit="1" customWidth="1"/>
    <col min="11277" max="11277" width="9" style="312"/>
    <col min="11278" max="11278" width="9.375" style="312" customWidth="1"/>
    <col min="11279" max="11520" width="9" style="312"/>
    <col min="11521" max="11521" width="16.375" style="312" customWidth="1"/>
    <col min="11522" max="11522" width="7.875" style="312" customWidth="1"/>
    <col min="11523" max="11527" width="7.625" style="312" customWidth="1"/>
    <col min="11528" max="11531" width="9.375" style="312" customWidth="1"/>
    <col min="11532" max="11532" width="9.375" style="312" bestFit="1" customWidth="1"/>
    <col min="11533" max="11533" width="9" style="312"/>
    <col min="11534" max="11534" width="9.375" style="312" customWidth="1"/>
    <col min="11535" max="11776" width="9" style="312"/>
    <col min="11777" max="11777" width="16.375" style="312" customWidth="1"/>
    <col min="11778" max="11778" width="7.875" style="312" customWidth="1"/>
    <col min="11779" max="11783" width="7.625" style="312" customWidth="1"/>
    <col min="11784" max="11787" width="9.375" style="312" customWidth="1"/>
    <col min="11788" max="11788" width="9.375" style="312" bestFit="1" customWidth="1"/>
    <col min="11789" max="11789" width="9" style="312"/>
    <col min="11790" max="11790" width="9.375" style="312" customWidth="1"/>
    <col min="11791" max="12032" width="9" style="312"/>
    <col min="12033" max="12033" width="16.375" style="312" customWidth="1"/>
    <col min="12034" max="12034" width="7.875" style="312" customWidth="1"/>
    <col min="12035" max="12039" width="7.625" style="312" customWidth="1"/>
    <col min="12040" max="12043" width="9.375" style="312" customWidth="1"/>
    <col min="12044" max="12044" width="9.375" style="312" bestFit="1" customWidth="1"/>
    <col min="12045" max="12045" width="9" style="312"/>
    <col min="12046" max="12046" width="9.375" style="312" customWidth="1"/>
    <col min="12047" max="12288" width="9" style="312"/>
    <col min="12289" max="12289" width="16.375" style="312" customWidth="1"/>
    <col min="12290" max="12290" width="7.875" style="312" customWidth="1"/>
    <col min="12291" max="12295" width="7.625" style="312" customWidth="1"/>
    <col min="12296" max="12299" width="9.375" style="312" customWidth="1"/>
    <col min="12300" max="12300" width="9.375" style="312" bestFit="1" customWidth="1"/>
    <col min="12301" max="12301" width="9" style="312"/>
    <col min="12302" max="12302" width="9.375" style="312" customWidth="1"/>
    <col min="12303" max="12544" width="9" style="312"/>
    <col min="12545" max="12545" width="16.375" style="312" customWidth="1"/>
    <col min="12546" max="12546" width="7.875" style="312" customWidth="1"/>
    <col min="12547" max="12551" width="7.625" style="312" customWidth="1"/>
    <col min="12552" max="12555" width="9.375" style="312" customWidth="1"/>
    <col min="12556" max="12556" width="9.375" style="312" bestFit="1" customWidth="1"/>
    <col min="12557" max="12557" width="9" style="312"/>
    <col min="12558" max="12558" width="9.375" style="312" customWidth="1"/>
    <col min="12559" max="12800" width="9" style="312"/>
    <col min="12801" max="12801" width="16.375" style="312" customWidth="1"/>
    <col min="12802" max="12802" width="7.875" style="312" customWidth="1"/>
    <col min="12803" max="12807" width="7.625" style="312" customWidth="1"/>
    <col min="12808" max="12811" width="9.375" style="312" customWidth="1"/>
    <col min="12812" max="12812" width="9.375" style="312" bestFit="1" customWidth="1"/>
    <col min="12813" max="12813" width="9" style="312"/>
    <col min="12814" max="12814" width="9.375" style="312" customWidth="1"/>
    <col min="12815" max="13056" width="9" style="312"/>
    <col min="13057" max="13057" width="16.375" style="312" customWidth="1"/>
    <col min="13058" max="13058" width="7.875" style="312" customWidth="1"/>
    <col min="13059" max="13063" width="7.625" style="312" customWidth="1"/>
    <col min="13064" max="13067" width="9.375" style="312" customWidth="1"/>
    <col min="13068" max="13068" width="9.375" style="312" bestFit="1" customWidth="1"/>
    <col min="13069" max="13069" width="9" style="312"/>
    <col min="13070" max="13070" width="9.375" style="312" customWidth="1"/>
    <col min="13071" max="13312" width="9" style="312"/>
    <col min="13313" max="13313" width="16.375" style="312" customWidth="1"/>
    <col min="13314" max="13314" width="7.875" style="312" customWidth="1"/>
    <col min="13315" max="13319" width="7.625" style="312" customWidth="1"/>
    <col min="13320" max="13323" width="9.375" style="312" customWidth="1"/>
    <col min="13324" max="13324" width="9.375" style="312" bestFit="1" customWidth="1"/>
    <col min="13325" max="13325" width="9" style="312"/>
    <col min="13326" max="13326" width="9.375" style="312" customWidth="1"/>
    <col min="13327" max="13568" width="9" style="312"/>
    <col min="13569" max="13569" width="16.375" style="312" customWidth="1"/>
    <col min="13570" max="13570" width="7.875" style="312" customWidth="1"/>
    <col min="13571" max="13575" width="7.625" style="312" customWidth="1"/>
    <col min="13576" max="13579" width="9.375" style="312" customWidth="1"/>
    <col min="13580" max="13580" width="9.375" style="312" bestFit="1" customWidth="1"/>
    <col min="13581" max="13581" width="9" style="312"/>
    <col min="13582" max="13582" width="9.375" style="312" customWidth="1"/>
    <col min="13583" max="13824" width="9" style="312"/>
    <col min="13825" max="13825" width="16.375" style="312" customWidth="1"/>
    <col min="13826" max="13826" width="7.875" style="312" customWidth="1"/>
    <col min="13827" max="13831" width="7.625" style="312" customWidth="1"/>
    <col min="13832" max="13835" width="9.375" style="312" customWidth="1"/>
    <col min="13836" max="13836" width="9.375" style="312" bestFit="1" customWidth="1"/>
    <col min="13837" max="13837" width="9" style="312"/>
    <col min="13838" max="13838" width="9.375" style="312" customWidth="1"/>
    <col min="13839" max="14080" width="9" style="312"/>
    <col min="14081" max="14081" width="16.375" style="312" customWidth="1"/>
    <col min="14082" max="14082" width="7.875" style="312" customWidth="1"/>
    <col min="14083" max="14087" width="7.625" style="312" customWidth="1"/>
    <col min="14088" max="14091" width="9.375" style="312" customWidth="1"/>
    <col min="14092" max="14092" width="9.375" style="312" bestFit="1" customWidth="1"/>
    <col min="14093" max="14093" width="9" style="312"/>
    <col min="14094" max="14094" width="9.375" style="312" customWidth="1"/>
    <col min="14095" max="14336" width="9" style="312"/>
    <col min="14337" max="14337" width="16.375" style="312" customWidth="1"/>
    <col min="14338" max="14338" width="7.875" style="312" customWidth="1"/>
    <col min="14339" max="14343" width="7.625" style="312" customWidth="1"/>
    <col min="14344" max="14347" width="9.375" style="312" customWidth="1"/>
    <col min="14348" max="14348" width="9.375" style="312" bestFit="1" customWidth="1"/>
    <col min="14349" max="14349" width="9" style="312"/>
    <col min="14350" max="14350" width="9.375" style="312" customWidth="1"/>
    <col min="14351" max="14592" width="9" style="312"/>
    <col min="14593" max="14593" width="16.375" style="312" customWidth="1"/>
    <col min="14594" max="14594" width="7.875" style="312" customWidth="1"/>
    <col min="14595" max="14599" width="7.625" style="312" customWidth="1"/>
    <col min="14600" max="14603" width="9.375" style="312" customWidth="1"/>
    <col min="14604" max="14604" width="9.375" style="312" bestFit="1" customWidth="1"/>
    <col min="14605" max="14605" width="9" style="312"/>
    <col min="14606" max="14606" width="9.375" style="312" customWidth="1"/>
    <col min="14607" max="14848" width="9" style="312"/>
    <col min="14849" max="14849" width="16.375" style="312" customWidth="1"/>
    <col min="14850" max="14850" width="7.875" style="312" customWidth="1"/>
    <col min="14851" max="14855" width="7.625" style="312" customWidth="1"/>
    <col min="14856" max="14859" width="9.375" style="312" customWidth="1"/>
    <col min="14860" max="14860" width="9.375" style="312" bestFit="1" customWidth="1"/>
    <col min="14861" max="14861" width="9" style="312"/>
    <col min="14862" max="14862" width="9.375" style="312" customWidth="1"/>
    <col min="14863" max="15104" width="9" style="312"/>
    <col min="15105" max="15105" width="16.375" style="312" customWidth="1"/>
    <col min="15106" max="15106" width="7.875" style="312" customWidth="1"/>
    <col min="15107" max="15111" width="7.625" style="312" customWidth="1"/>
    <col min="15112" max="15115" width="9.375" style="312" customWidth="1"/>
    <col min="15116" max="15116" width="9.375" style="312" bestFit="1" customWidth="1"/>
    <col min="15117" max="15117" width="9" style="312"/>
    <col min="15118" max="15118" width="9.375" style="312" customWidth="1"/>
    <col min="15119" max="15360" width="9" style="312"/>
    <col min="15361" max="15361" width="16.375" style="312" customWidth="1"/>
    <col min="15362" max="15362" width="7.875" style="312" customWidth="1"/>
    <col min="15363" max="15367" width="7.625" style="312" customWidth="1"/>
    <col min="15368" max="15371" width="9.375" style="312" customWidth="1"/>
    <col min="15372" max="15372" width="9.375" style="312" bestFit="1" customWidth="1"/>
    <col min="15373" max="15373" width="9" style="312"/>
    <col min="15374" max="15374" width="9.375" style="312" customWidth="1"/>
    <col min="15375" max="15616" width="9" style="312"/>
    <col min="15617" max="15617" width="16.375" style="312" customWidth="1"/>
    <col min="15618" max="15618" width="7.875" style="312" customWidth="1"/>
    <col min="15619" max="15623" width="7.625" style="312" customWidth="1"/>
    <col min="15624" max="15627" width="9.375" style="312" customWidth="1"/>
    <col min="15628" max="15628" width="9.375" style="312" bestFit="1" customWidth="1"/>
    <col min="15629" max="15629" width="9" style="312"/>
    <col min="15630" max="15630" width="9.375" style="312" customWidth="1"/>
    <col min="15631" max="15872" width="9" style="312"/>
    <col min="15873" max="15873" width="16.375" style="312" customWidth="1"/>
    <col min="15874" max="15874" width="7.875" style="312" customWidth="1"/>
    <col min="15875" max="15879" width="7.625" style="312" customWidth="1"/>
    <col min="15880" max="15883" width="9.375" style="312" customWidth="1"/>
    <col min="15884" max="15884" width="9.375" style="312" bestFit="1" customWidth="1"/>
    <col min="15885" max="15885" width="9" style="312"/>
    <col min="15886" max="15886" width="9.375" style="312" customWidth="1"/>
    <col min="15887" max="16128" width="9" style="312"/>
    <col min="16129" max="16129" width="16.375" style="312" customWidth="1"/>
    <col min="16130" max="16130" width="7.875" style="312" customWidth="1"/>
    <col min="16131" max="16135" width="7.625" style="312" customWidth="1"/>
    <col min="16136" max="16139" width="9.375" style="312" customWidth="1"/>
    <col min="16140" max="16140" width="9.375" style="312" bestFit="1" customWidth="1"/>
    <col min="16141" max="16141" width="9" style="312"/>
    <col min="16142" max="16142" width="9.375" style="312" customWidth="1"/>
    <col min="16143" max="16384" width="9" style="312"/>
  </cols>
  <sheetData>
    <row r="1" spans="1:14" ht="26.25" customHeight="1">
      <c r="A1" s="270" t="s">
        <v>437</v>
      </c>
    </row>
    <row r="2" spans="1:14" ht="18.75" customHeight="1">
      <c r="A2" s="314"/>
      <c r="B2" s="314"/>
      <c r="C2" s="314"/>
      <c r="D2" s="314"/>
      <c r="E2" s="314"/>
      <c r="F2" s="314"/>
      <c r="G2" s="314"/>
      <c r="K2" s="271" t="s">
        <v>343</v>
      </c>
      <c r="L2" s="272"/>
      <c r="M2" s="272"/>
      <c r="N2" s="272"/>
    </row>
    <row r="3" spans="1:14" ht="27.75" customHeight="1">
      <c r="A3" s="575" t="s">
        <v>336</v>
      </c>
      <c r="B3" s="578" t="s">
        <v>344</v>
      </c>
      <c r="C3" s="579"/>
      <c r="D3" s="580"/>
      <c r="E3" s="578" t="s">
        <v>341</v>
      </c>
      <c r="F3" s="579"/>
      <c r="G3" s="580"/>
      <c r="H3" s="578" t="s">
        <v>337</v>
      </c>
      <c r="I3" s="579"/>
      <c r="J3" s="579"/>
      <c r="K3" s="581" t="s">
        <v>39</v>
      </c>
      <c r="L3" s="313"/>
      <c r="M3" s="313"/>
      <c r="N3" s="313"/>
    </row>
    <row r="4" spans="1:14" ht="17.25" customHeight="1">
      <c r="A4" s="576"/>
      <c r="B4" s="581" t="s">
        <v>342</v>
      </c>
      <c r="C4" s="581" t="s">
        <v>338</v>
      </c>
      <c r="D4" s="581" t="s">
        <v>339</v>
      </c>
      <c r="E4" s="581" t="s">
        <v>342</v>
      </c>
      <c r="F4" s="581" t="s">
        <v>340</v>
      </c>
      <c r="G4" s="581" t="s">
        <v>339</v>
      </c>
      <c r="H4" s="581" t="s">
        <v>342</v>
      </c>
      <c r="I4" s="581" t="s">
        <v>340</v>
      </c>
      <c r="J4" s="584" t="s">
        <v>339</v>
      </c>
      <c r="K4" s="582"/>
    </row>
    <row r="5" spans="1:14" ht="20.25" customHeight="1">
      <c r="A5" s="577"/>
      <c r="B5" s="583"/>
      <c r="C5" s="583"/>
      <c r="D5" s="583"/>
      <c r="E5" s="583"/>
      <c r="F5" s="583"/>
      <c r="G5" s="583"/>
      <c r="H5" s="583"/>
      <c r="I5" s="583"/>
      <c r="J5" s="585"/>
      <c r="K5" s="583"/>
    </row>
    <row r="6" spans="1:14" ht="14.25">
      <c r="A6" s="263" t="s">
        <v>345</v>
      </c>
      <c r="B6" s="260">
        <v>315</v>
      </c>
      <c r="C6" s="264">
        <v>55</v>
      </c>
      <c r="D6" s="260">
        <v>260</v>
      </c>
      <c r="E6" s="264">
        <v>2374</v>
      </c>
      <c r="F6" s="260">
        <v>294</v>
      </c>
      <c r="G6" s="264">
        <v>2080</v>
      </c>
      <c r="H6" s="260">
        <v>6677056</v>
      </c>
      <c r="I6" s="260">
        <v>2626430</v>
      </c>
      <c r="J6" s="261">
        <v>4050626</v>
      </c>
      <c r="K6" s="261">
        <v>79591</v>
      </c>
    </row>
    <row r="7" spans="1:14" ht="14.25">
      <c r="A7" s="263" t="s">
        <v>346</v>
      </c>
      <c r="B7" s="260">
        <v>83</v>
      </c>
      <c r="C7" s="264">
        <v>11</v>
      </c>
      <c r="D7" s="260">
        <v>72</v>
      </c>
      <c r="E7" s="264">
        <v>427</v>
      </c>
      <c r="F7" s="260">
        <v>54</v>
      </c>
      <c r="G7" s="260">
        <v>373</v>
      </c>
      <c r="H7" s="260">
        <v>1367336</v>
      </c>
      <c r="I7" s="260">
        <v>549493</v>
      </c>
      <c r="J7" s="261">
        <v>817843</v>
      </c>
      <c r="K7" s="261">
        <v>5319</v>
      </c>
    </row>
    <row r="8" spans="1:14" ht="14.25">
      <c r="A8" s="263" t="s">
        <v>347</v>
      </c>
      <c r="B8" s="260">
        <v>20</v>
      </c>
      <c r="C8" s="264">
        <v>3</v>
      </c>
      <c r="D8" s="260">
        <v>17</v>
      </c>
      <c r="E8" s="264">
        <v>130</v>
      </c>
      <c r="F8" s="260">
        <v>12</v>
      </c>
      <c r="G8" s="260">
        <v>118</v>
      </c>
      <c r="H8" s="260">
        <v>383224</v>
      </c>
      <c r="I8" s="260">
        <v>80342</v>
      </c>
      <c r="J8" s="261">
        <v>302882</v>
      </c>
      <c r="K8" s="261">
        <v>804</v>
      </c>
    </row>
    <row r="9" spans="1:14" ht="14.25">
      <c r="A9" s="263" t="s">
        <v>348</v>
      </c>
      <c r="B9" s="260">
        <v>53</v>
      </c>
      <c r="C9" s="264">
        <v>13</v>
      </c>
      <c r="D9" s="260">
        <v>40</v>
      </c>
      <c r="E9" s="264">
        <v>316</v>
      </c>
      <c r="F9" s="260">
        <v>146</v>
      </c>
      <c r="G9" s="260">
        <v>170</v>
      </c>
      <c r="H9" s="260">
        <v>1574574</v>
      </c>
      <c r="I9" s="260">
        <v>1274719</v>
      </c>
      <c r="J9" s="261">
        <v>299855</v>
      </c>
      <c r="K9" s="261">
        <v>4192</v>
      </c>
    </row>
    <row r="10" spans="1:14" ht="14.25">
      <c r="A10" s="263" t="s">
        <v>349</v>
      </c>
      <c r="B10" s="260">
        <v>27</v>
      </c>
      <c r="C10" s="264">
        <v>5</v>
      </c>
      <c r="D10" s="260">
        <v>22</v>
      </c>
      <c r="E10" s="264">
        <v>100</v>
      </c>
      <c r="F10" s="260">
        <v>17</v>
      </c>
      <c r="G10" s="260">
        <v>83</v>
      </c>
      <c r="H10" s="260">
        <v>210609</v>
      </c>
      <c r="I10" s="260">
        <v>71268</v>
      </c>
      <c r="J10" s="261">
        <v>139341</v>
      </c>
      <c r="K10" s="261">
        <v>955</v>
      </c>
    </row>
    <row r="11" spans="1:14" ht="7.5" customHeight="1">
      <c r="A11" s="263"/>
      <c r="B11" s="260"/>
      <c r="C11" s="264"/>
      <c r="D11" s="260"/>
      <c r="E11" s="264"/>
      <c r="F11" s="260"/>
      <c r="G11" s="260"/>
      <c r="H11" s="260"/>
      <c r="I11" s="260"/>
      <c r="J11" s="261"/>
      <c r="K11" s="261"/>
    </row>
    <row r="12" spans="1:14" s="273" customFormat="1" ht="18.75" customHeight="1">
      <c r="A12" s="263" t="s">
        <v>350</v>
      </c>
      <c r="B12" s="260">
        <v>498</v>
      </c>
      <c r="C12" s="260">
        <v>87</v>
      </c>
      <c r="D12" s="260">
        <v>411</v>
      </c>
      <c r="E12" s="260">
        <v>3347</v>
      </c>
      <c r="F12" s="260">
        <v>523</v>
      </c>
      <c r="G12" s="260">
        <v>2824</v>
      </c>
      <c r="H12" s="260">
        <v>10212799</v>
      </c>
      <c r="I12" s="260">
        <v>4602252</v>
      </c>
      <c r="J12" s="260">
        <v>5610547</v>
      </c>
      <c r="K12" s="260">
        <v>90861</v>
      </c>
    </row>
    <row r="13" spans="1:14" ht="14.25">
      <c r="A13" s="263"/>
      <c r="B13" s="260"/>
      <c r="C13" s="264"/>
      <c r="D13" s="260"/>
      <c r="E13" s="264"/>
      <c r="F13" s="260"/>
      <c r="G13" s="264"/>
      <c r="H13" s="260"/>
      <c r="I13" s="260"/>
      <c r="J13" s="261"/>
      <c r="K13" s="261"/>
    </row>
    <row r="14" spans="1:14" ht="14.25" customHeight="1">
      <c r="A14" s="263" t="s">
        <v>351</v>
      </c>
      <c r="B14" s="260">
        <v>36</v>
      </c>
      <c r="C14" s="264">
        <v>3</v>
      </c>
      <c r="D14" s="260">
        <v>33</v>
      </c>
      <c r="E14" s="264">
        <v>144</v>
      </c>
      <c r="F14" s="260">
        <v>18</v>
      </c>
      <c r="G14" s="264">
        <v>126</v>
      </c>
      <c r="H14" s="260">
        <v>481127</v>
      </c>
      <c r="I14" s="262" t="s">
        <v>375</v>
      </c>
      <c r="J14" s="265" t="s">
        <v>376</v>
      </c>
      <c r="K14" s="261">
        <v>1449</v>
      </c>
    </row>
    <row r="15" spans="1:14" s="274" customFormat="1" ht="7.5" customHeight="1">
      <c r="A15" s="268"/>
      <c r="B15" s="267"/>
      <c r="C15" s="267"/>
      <c r="D15" s="267"/>
      <c r="E15" s="267"/>
      <c r="F15" s="267"/>
      <c r="G15" s="267"/>
      <c r="H15" s="267"/>
      <c r="I15" s="269"/>
      <c r="J15" s="269"/>
      <c r="K15" s="267"/>
    </row>
    <row r="16" spans="1:14" s="273" customFormat="1" ht="18.75" customHeight="1">
      <c r="A16" s="263" t="s">
        <v>352</v>
      </c>
      <c r="B16" s="260">
        <v>36</v>
      </c>
      <c r="C16" s="260">
        <v>3</v>
      </c>
      <c r="D16" s="260">
        <v>33</v>
      </c>
      <c r="E16" s="260">
        <v>144</v>
      </c>
      <c r="F16" s="260">
        <v>18</v>
      </c>
      <c r="G16" s="260">
        <v>126</v>
      </c>
      <c r="H16" s="260">
        <v>481127</v>
      </c>
      <c r="I16" s="262" t="s">
        <v>375</v>
      </c>
      <c r="J16" s="262" t="s">
        <v>377</v>
      </c>
      <c r="K16" s="260">
        <v>1449</v>
      </c>
    </row>
    <row r="17" spans="1:14" ht="14.25">
      <c r="A17" s="263"/>
      <c r="B17" s="260"/>
      <c r="C17" s="264"/>
      <c r="D17" s="260"/>
      <c r="E17" s="264"/>
      <c r="F17" s="260"/>
      <c r="G17" s="264"/>
      <c r="H17" s="260"/>
      <c r="I17" s="260"/>
      <c r="J17" s="261"/>
      <c r="K17" s="261"/>
    </row>
    <row r="18" spans="1:14" ht="14.25">
      <c r="A18" s="263" t="s">
        <v>353</v>
      </c>
      <c r="B18" s="260">
        <v>34</v>
      </c>
      <c r="C18" s="264">
        <v>2</v>
      </c>
      <c r="D18" s="260">
        <v>32</v>
      </c>
      <c r="E18" s="264">
        <v>97</v>
      </c>
      <c r="F18" s="260">
        <v>3</v>
      </c>
      <c r="G18" s="264">
        <v>94</v>
      </c>
      <c r="H18" s="260">
        <v>83185</v>
      </c>
      <c r="I18" s="262" t="s">
        <v>325</v>
      </c>
      <c r="J18" s="265" t="s">
        <v>325</v>
      </c>
      <c r="K18" s="261">
        <v>1838</v>
      </c>
    </row>
    <row r="19" spans="1:14" ht="14.25">
      <c r="A19" s="263" t="s">
        <v>354</v>
      </c>
      <c r="B19" s="260">
        <v>65</v>
      </c>
      <c r="C19" s="264">
        <v>7</v>
      </c>
      <c r="D19" s="260">
        <v>58</v>
      </c>
      <c r="E19" s="264">
        <v>266</v>
      </c>
      <c r="F19" s="260">
        <v>31</v>
      </c>
      <c r="G19" s="264">
        <v>235</v>
      </c>
      <c r="H19" s="260">
        <v>716584</v>
      </c>
      <c r="I19" s="260">
        <v>233312</v>
      </c>
      <c r="J19" s="261">
        <v>483272</v>
      </c>
      <c r="K19" s="261">
        <v>4154</v>
      </c>
    </row>
    <row r="20" spans="1:14" ht="14.25">
      <c r="A20" s="263" t="s">
        <v>355</v>
      </c>
      <c r="B20" s="260">
        <v>9</v>
      </c>
      <c r="C20" s="264">
        <v>2</v>
      </c>
      <c r="D20" s="260">
        <v>7</v>
      </c>
      <c r="E20" s="264">
        <v>30</v>
      </c>
      <c r="F20" s="260">
        <v>5</v>
      </c>
      <c r="G20" s="264">
        <v>25</v>
      </c>
      <c r="H20" s="260">
        <v>15076</v>
      </c>
      <c r="I20" s="262" t="s">
        <v>325</v>
      </c>
      <c r="J20" s="265" t="s">
        <v>325</v>
      </c>
      <c r="K20" s="261">
        <v>202</v>
      </c>
    </row>
    <row r="21" spans="1:14" ht="14.25">
      <c r="A21" s="263" t="s">
        <v>356</v>
      </c>
      <c r="B21" s="260">
        <v>18</v>
      </c>
      <c r="C21" s="264">
        <v>3</v>
      </c>
      <c r="D21" s="260">
        <v>15</v>
      </c>
      <c r="E21" s="264">
        <v>40</v>
      </c>
      <c r="F21" s="260">
        <v>5</v>
      </c>
      <c r="G21" s="264">
        <v>35</v>
      </c>
      <c r="H21" s="260">
        <v>37198</v>
      </c>
      <c r="I21" s="262" t="s">
        <v>299</v>
      </c>
      <c r="J21" s="265" t="s">
        <v>299</v>
      </c>
      <c r="K21" s="261">
        <v>313</v>
      </c>
    </row>
    <row r="22" spans="1:14" ht="7.5" customHeight="1">
      <c r="A22" s="263"/>
      <c r="B22" s="260"/>
      <c r="C22" s="264"/>
      <c r="D22" s="260"/>
      <c r="E22" s="264"/>
      <c r="F22" s="260"/>
      <c r="G22" s="264"/>
      <c r="H22" s="260"/>
      <c r="I22" s="260"/>
      <c r="J22" s="261"/>
      <c r="K22" s="261"/>
    </row>
    <row r="23" spans="1:14" s="273" customFormat="1" ht="18.75" customHeight="1">
      <c r="A23" s="263" t="s">
        <v>357</v>
      </c>
      <c r="B23" s="260">
        <v>126</v>
      </c>
      <c r="C23" s="260">
        <v>14</v>
      </c>
      <c r="D23" s="260">
        <v>112</v>
      </c>
      <c r="E23" s="260">
        <v>433</v>
      </c>
      <c r="F23" s="260">
        <v>44</v>
      </c>
      <c r="G23" s="260">
        <v>389</v>
      </c>
      <c r="H23" s="260">
        <v>852043</v>
      </c>
      <c r="I23" s="260">
        <v>248509</v>
      </c>
      <c r="J23" s="260">
        <v>603534</v>
      </c>
      <c r="K23" s="260">
        <v>6507</v>
      </c>
    </row>
    <row r="24" spans="1:14" ht="14.25" customHeight="1">
      <c r="A24" s="266"/>
      <c r="B24" s="260"/>
      <c r="C24" s="264"/>
      <c r="D24" s="260"/>
      <c r="E24" s="264"/>
      <c r="F24" s="260"/>
      <c r="G24" s="264"/>
      <c r="H24" s="260"/>
      <c r="I24" s="260"/>
      <c r="J24" s="261"/>
      <c r="K24" s="261"/>
    </row>
    <row r="25" spans="1:14" s="273" customFormat="1" ht="36.75" customHeight="1">
      <c r="A25" s="275" t="s">
        <v>358</v>
      </c>
      <c r="B25" s="276">
        <v>660</v>
      </c>
      <c r="C25" s="276">
        <v>104</v>
      </c>
      <c r="D25" s="276">
        <v>556</v>
      </c>
      <c r="E25" s="276">
        <v>3924</v>
      </c>
      <c r="F25" s="276">
        <v>585</v>
      </c>
      <c r="G25" s="276">
        <v>3339</v>
      </c>
      <c r="H25" s="276">
        <v>11545969</v>
      </c>
      <c r="I25" s="276">
        <v>5093030</v>
      </c>
      <c r="J25" s="276">
        <v>6452939</v>
      </c>
      <c r="K25" s="276">
        <v>98817</v>
      </c>
    </row>
    <row r="26" spans="1:14">
      <c r="A26" s="313"/>
      <c r="B26" s="313"/>
      <c r="C26" s="313"/>
      <c r="D26" s="313"/>
      <c r="E26" s="313"/>
      <c r="F26" s="313"/>
      <c r="G26" s="313"/>
      <c r="H26" s="313"/>
      <c r="I26" s="313"/>
      <c r="J26" s="313"/>
      <c r="K26" s="313"/>
      <c r="L26" s="313"/>
      <c r="M26" s="313"/>
      <c r="N26" s="313"/>
    </row>
    <row r="27" spans="1:14">
      <c r="A27" s="313"/>
      <c r="B27" s="313"/>
      <c r="C27" s="313"/>
      <c r="D27" s="313"/>
      <c r="E27" s="313"/>
      <c r="F27" s="313"/>
      <c r="G27" s="313"/>
      <c r="H27" s="313"/>
      <c r="I27" s="313"/>
      <c r="J27" s="313"/>
      <c r="K27" s="313"/>
      <c r="L27" s="313"/>
    </row>
    <row r="28" spans="1:14">
      <c r="A28" s="313"/>
      <c r="B28" s="313"/>
      <c r="C28" s="313"/>
      <c r="D28" s="313"/>
      <c r="E28" s="313"/>
      <c r="F28" s="313"/>
      <c r="G28" s="313"/>
      <c r="H28" s="313"/>
      <c r="I28" s="313"/>
      <c r="J28" s="313"/>
      <c r="K28" s="313"/>
      <c r="L28" s="313"/>
    </row>
  </sheetData>
  <mergeCells count="14">
    <mergeCell ref="A3:A5"/>
    <mergeCell ref="B3:D3"/>
    <mergeCell ref="E3:G3"/>
    <mergeCell ref="H3:J3"/>
    <mergeCell ref="K3:K5"/>
    <mergeCell ref="B4:B5"/>
    <mergeCell ref="C4:C5"/>
    <mergeCell ref="D4:D5"/>
    <mergeCell ref="E4:E5"/>
    <mergeCell ref="F4:F5"/>
    <mergeCell ref="G4:G5"/>
    <mergeCell ref="H4:H5"/>
    <mergeCell ref="I4:I5"/>
    <mergeCell ref="J4:J5"/>
  </mergeCells>
  <phoneticPr fontId="1"/>
  <pageMargins left="0.59055118110236227" right="0.59055118110236227" top="1.2598425196850394" bottom="1.0629921259842521" header="0.11811023622047245" footer="0.59055118110236227"/>
  <pageSetup paperSize="9" scale="88" orientation="portrait" r:id="rId1"/>
  <headerFooter alignWithMargins="0">
    <oddFooter>&amp;C&amp;12 25</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52"/>
  <sheetViews>
    <sheetView view="pageBreakPreview" zoomScaleNormal="100" zoomScaleSheetLayoutView="100" workbookViewId="0">
      <selection activeCell="C66" sqref="C66"/>
    </sheetView>
  </sheetViews>
  <sheetFormatPr defaultRowHeight="13.5"/>
  <cols>
    <col min="1" max="1" width="2.5" style="182" customWidth="1"/>
    <col min="2" max="2" width="22.125" style="182" customWidth="1"/>
    <col min="3" max="5" width="21.625" style="182" customWidth="1"/>
    <col min="6" max="7" width="10" style="182" customWidth="1"/>
    <col min="8" max="8" width="11.25" style="182" bestFit="1" customWidth="1"/>
    <col min="9" max="9" width="8.375" style="182" bestFit="1" customWidth="1"/>
    <col min="10" max="11" width="12.5" style="182" customWidth="1"/>
    <col min="12" max="12" width="12.5" style="184" customWidth="1"/>
    <col min="13" max="13" width="12.5" style="185" customWidth="1"/>
    <col min="14" max="14" width="13.75" style="182" customWidth="1"/>
    <col min="15" max="256" width="9" style="182"/>
    <col min="257" max="257" width="2.5" style="182" customWidth="1"/>
    <col min="258" max="261" width="22.125" style="182" customWidth="1"/>
    <col min="262" max="263" width="10" style="182" customWidth="1"/>
    <col min="264" max="264" width="11.25" style="182" bestFit="1" customWidth="1"/>
    <col min="265" max="265" width="8.375" style="182" bestFit="1" customWidth="1"/>
    <col min="266" max="269" width="12.5" style="182" customWidth="1"/>
    <col min="270" max="270" width="13.75" style="182" customWidth="1"/>
    <col min="271" max="512" width="9" style="182"/>
    <col min="513" max="513" width="2.5" style="182" customWidth="1"/>
    <col min="514" max="517" width="22.125" style="182" customWidth="1"/>
    <col min="518" max="519" width="10" style="182" customWidth="1"/>
    <col min="520" max="520" width="11.25" style="182" bestFit="1" customWidth="1"/>
    <col min="521" max="521" width="8.375" style="182" bestFit="1" customWidth="1"/>
    <col min="522" max="525" width="12.5" style="182" customWidth="1"/>
    <col min="526" max="526" width="13.75" style="182" customWidth="1"/>
    <col min="527" max="768" width="9" style="182"/>
    <col min="769" max="769" width="2.5" style="182" customWidth="1"/>
    <col min="770" max="773" width="22.125" style="182" customWidth="1"/>
    <col min="774" max="775" width="10" style="182" customWidth="1"/>
    <col min="776" max="776" width="11.25" style="182" bestFit="1" customWidth="1"/>
    <col min="777" max="777" width="8.375" style="182" bestFit="1" customWidth="1"/>
    <col min="778" max="781" width="12.5" style="182" customWidth="1"/>
    <col min="782" max="782" width="13.75" style="182" customWidth="1"/>
    <col min="783" max="1024" width="9" style="182"/>
    <col min="1025" max="1025" width="2.5" style="182" customWidth="1"/>
    <col min="1026" max="1029" width="22.125" style="182" customWidth="1"/>
    <col min="1030" max="1031" width="10" style="182" customWidth="1"/>
    <col min="1032" max="1032" width="11.25" style="182" bestFit="1" customWidth="1"/>
    <col min="1033" max="1033" width="8.375" style="182" bestFit="1" customWidth="1"/>
    <col min="1034" max="1037" width="12.5" style="182" customWidth="1"/>
    <col min="1038" max="1038" width="13.75" style="182" customWidth="1"/>
    <col min="1039" max="1280" width="9" style="182"/>
    <col min="1281" max="1281" width="2.5" style="182" customWidth="1"/>
    <col min="1282" max="1285" width="22.125" style="182" customWidth="1"/>
    <col min="1286" max="1287" width="10" style="182" customWidth="1"/>
    <col min="1288" max="1288" width="11.25" style="182" bestFit="1" customWidth="1"/>
    <col min="1289" max="1289" width="8.375" style="182" bestFit="1" customWidth="1"/>
    <col min="1290" max="1293" width="12.5" style="182" customWidth="1"/>
    <col min="1294" max="1294" width="13.75" style="182" customWidth="1"/>
    <col min="1295" max="1536" width="9" style="182"/>
    <col min="1537" max="1537" width="2.5" style="182" customWidth="1"/>
    <col min="1538" max="1541" width="22.125" style="182" customWidth="1"/>
    <col min="1542" max="1543" width="10" style="182" customWidth="1"/>
    <col min="1544" max="1544" width="11.25" style="182" bestFit="1" customWidth="1"/>
    <col min="1545" max="1545" width="8.375" style="182" bestFit="1" customWidth="1"/>
    <col min="1546" max="1549" width="12.5" style="182" customWidth="1"/>
    <col min="1550" max="1550" width="13.75" style="182" customWidth="1"/>
    <col min="1551" max="1792" width="9" style="182"/>
    <col min="1793" max="1793" width="2.5" style="182" customWidth="1"/>
    <col min="1794" max="1797" width="22.125" style="182" customWidth="1"/>
    <col min="1798" max="1799" width="10" style="182" customWidth="1"/>
    <col min="1800" max="1800" width="11.25" style="182" bestFit="1" customWidth="1"/>
    <col min="1801" max="1801" width="8.375" style="182" bestFit="1" customWidth="1"/>
    <col min="1802" max="1805" width="12.5" style="182" customWidth="1"/>
    <col min="1806" max="1806" width="13.75" style="182" customWidth="1"/>
    <col min="1807" max="2048" width="9" style="182"/>
    <col min="2049" max="2049" width="2.5" style="182" customWidth="1"/>
    <col min="2050" max="2053" width="22.125" style="182" customWidth="1"/>
    <col min="2054" max="2055" width="10" style="182" customWidth="1"/>
    <col min="2056" max="2056" width="11.25" style="182" bestFit="1" customWidth="1"/>
    <col min="2057" max="2057" width="8.375" style="182" bestFit="1" customWidth="1"/>
    <col min="2058" max="2061" width="12.5" style="182" customWidth="1"/>
    <col min="2062" max="2062" width="13.75" style="182" customWidth="1"/>
    <col min="2063" max="2304" width="9" style="182"/>
    <col min="2305" max="2305" width="2.5" style="182" customWidth="1"/>
    <col min="2306" max="2309" width="22.125" style="182" customWidth="1"/>
    <col min="2310" max="2311" width="10" style="182" customWidth="1"/>
    <col min="2312" max="2312" width="11.25" style="182" bestFit="1" customWidth="1"/>
    <col min="2313" max="2313" width="8.375" style="182" bestFit="1" customWidth="1"/>
    <col min="2314" max="2317" width="12.5" style="182" customWidth="1"/>
    <col min="2318" max="2318" width="13.75" style="182" customWidth="1"/>
    <col min="2319" max="2560" width="9" style="182"/>
    <col min="2561" max="2561" width="2.5" style="182" customWidth="1"/>
    <col min="2562" max="2565" width="22.125" style="182" customWidth="1"/>
    <col min="2566" max="2567" width="10" style="182" customWidth="1"/>
    <col min="2568" max="2568" width="11.25" style="182" bestFit="1" customWidth="1"/>
    <col min="2569" max="2569" width="8.375" style="182" bestFit="1" customWidth="1"/>
    <col min="2570" max="2573" width="12.5" style="182" customWidth="1"/>
    <col min="2574" max="2574" width="13.75" style="182" customWidth="1"/>
    <col min="2575" max="2816" width="9" style="182"/>
    <col min="2817" max="2817" width="2.5" style="182" customWidth="1"/>
    <col min="2818" max="2821" width="22.125" style="182" customWidth="1"/>
    <col min="2822" max="2823" width="10" style="182" customWidth="1"/>
    <col min="2824" max="2824" width="11.25" style="182" bestFit="1" customWidth="1"/>
    <col min="2825" max="2825" width="8.375" style="182" bestFit="1" customWidth="1"/>
    <col min="2826" max="2829" width="12.5" style="182" customWidth="1"/>
    <col min="2830" max="2830" width="13.75" style="182" customWidth="1"/>
    <col min="2831" max="3072" width="9" style="182"/>
    <col min="3073" max="3073" width="2.5" style="182" customWidth="1"/>
    <col min="3074" max="3077" width="22.125" style="182" customWidth="1"/>
    <col min="3078" max="3079" width="10" style="182" customWidth="1"/>
    <col min="3080" max="3080" width="11.25" style="182" bestFit="1" customWidth="1"/>
    <col min="3081" max="3081" width="8.375" style="182" bestFit="1" customWidth="1"/>
    <col min="3082" max="3085" width="12.5" style="182" customWidth="1"/>
    <col min="3086" max="3086" width="13.75" style="182" customWidth="1"/>
    <col min="3087" max="3328" width="9" style="182"/>
    <col min="3329" max="3329" width="2.5" style="182" customWidth="1"/>
    <col min="3330" max="3333" width="22.125" style="182" customWidth="1"/>
    <col min="3334" max="3335" width="10" style="182" customWidth="1"/>
    <col min="3336" max="3336" width="11.25" style="182" bestFit="1" customWidth="1"/>
    <col min="3337" max="3337" width="8.375" style="182" bestFit="1" customWidth="1"/>
    <col min="3338" max="3341" width="12.5" style="182" customWidth="1"/>
    <col min="3342" max="3342" width="13.75" style="182" customWidth="1"/>
    <col min="3343" max="3584" width="9" style="182"/>
    <col min="3585" max="3585" width="2.5" style="182" customWidth="1"/>
    <col min="3586" max="3589" width="22.125" style="182" customWidth="1"/>
    <col min="3590" max="3591" width="10" style="182" customWidth="1"/>
    <col min="3592" max="3592" width="11.25" style="182" bestFit="1" customWidth="1"/>
    <col min="3593" max="3593" width="8.375" style="182" bestFit="1" customWidth="1"/>
    <col min="3594" max="3597" width="12.5" style="182" customWidth="1"/>
    <col min="3598" max="3598" width="13.75" style="182" customWidth="1"/>
    <col min="3599" max="3840" width="9" style="182"/>
    <col min="3841" max="3841" width="2.5" style="182" customWidth="1"/>
    <col min="3842" max="3845" width="22.125" style="182" customWidth="1"/>
    <col min="3846" max="3847" width="10" style="182" customWidth="1"/>
    <col min="3848" max="3848" width="11.25" style="182" bestFit="1" customWidth="1"/>
    <col min="3849" max="3849" width="8.375" style="182" bestFit="1" customWidth="1"/>
    <col min="3850" max="3853" width="12.5" style="182" customWidth="1"/>
    <col min="3854" max="3854" width="13.75" style="182" customWidth="1"/>
    <col min="3855" max="4096" width="9" style="182"/>
    <col min="4097" max="4097" width="2.5" style="182" customWidth="1"/>
    <col min="4098" max="4101" width="22.125" style="182" customWidth="1"/>
    <col min="4102" max="4103" width="10" style="182" customWidth="1"/>
    <col min="4104" max="4104" width="11.25" style="182" bestFit="1" customWidth="1"/>
    <col min="4105" max="4105" width="8.375" style="182" bestFit="1" customWidth="1"/>
    <col min="4106" max="4109" width="12.5" style="182" customWidth="1"/>
    <col min="4110" max="4110" width="13.75" style="182" customWidth="1"/>
    <col min="4111" max="4352" width="9" style="182"/>
    <col min="4353" max="4353" width="2.5" style="182" customWidth="1"/>
    <col min="4354" max="4357" width="22.125" style="182" customWidth="1"/>
    <col min="4358" max="4359" width="10" style="182" customWidth="1"/>
    <col min="4360" max="4360" width="11.25" style="182" bestFit="1" customWidth="1"/>
    <col min="4361" max="4361" width="8.375" style="182" bestFit="1" customWidth="1"/>
    <col min="4362" max="4365" width="12.5" style="182" customWidth="1"/>
    <col min="4366" max="4366" width="13.75" style="182" customWidth="1"/>
    <col min="4367" max="4608" width="9" style="182"/>
    <col min="4609" max="4609" width="2.5" style="182" customWidth="1"/>
    <col min="4610" max="4613" width="22.125" style="182" customWidth="1"/>
    <col min="4614" max="4615" width="10" style="182" customWidth="1"/>
    <col min="4616" max="4616" width="11.25" style="182" bestFit="1" customWidth="1"/>
    <col min="4617" max="4617" width="8.375" style="182" bestFit="1" customWidth="1"/>
    <col min="4618" max="4621" width="12.5" style="182" customWidth="1"/>
    <col min="4622" max="4622" width="13.75" style="182" customWidth="1"/>
    <col min="4623" max="4864" width="9" style="182"/>
    <col min="4865" max="4865" width="2.5" style="182" customWidth="1"/>
    <col min="4866" max="4869" width="22.125" style="182" customWidth="1"/>
    <col min="4870" max="4871" width="10" style="182" customWidth="1"/>
    <col min="4872" max="4872" width="11.25" style="182" bestFit="1" customWidth="1"/>
    <col min="4873" max="4873" width="8.375" style="182" bestFit="1" customWidth="1"/>
    <col min="4874" max="4877" width="12.5" style="182" customWidth="1"/>
    <col min="4878" max="4878" width="13.75" style="182" customWidth="1"/>
    <col min="4879" max="5120" width="9" style="182"/>
    <col min="5121" max="5121" width="2.5" style="182" customWidth="1"/>
    <col min="5122" max="5125" width="22.125" style="182" customWidth="1"/>
    <col min="5126" max="5127" width="10" style="182" customWidth="1"/>
    <col min="5128" max="5128" width="11.25" style="182" bestFit="1" customWidth="1"/>
    <col min="5129" max="5129" width="8.375" style="182" bestFit="1" customWidth="1"/>
    <col min="5130" max="5133" width="12.5" style="182" customWidth="1"/>
    <col min="5134" max="5134" width="13.75" style="182" customWidth="1"/>
    <col min="5135" max="5376" width="9" style="182"/>
    <col min="5377" max="5377" width="2.5" style="182" customWidth="1"/>
    <col min="5378" max="5381" width="22.125" style="182" customWidth="1"/>
    <col min="5382" max="5383" width="10" style="182" customWidth="1"/>
    <col min="5384" max="5384" width="11.25" style="182" bestFit="1" customWidth="1"/>
    <col min="5385" max="5385" width="8.375" style="182" bestFit="1" customWidth="1"/>
    <col min="5386" max="5389" width="12.5" style="182" customWidth="1"/>
    <col min="5390" max="5390" width="13.75" style="182" customWidth="1"/>
    <col min="5391" max="5632" width="9" style="182"/>
    <col min="5633" max="5633" width="2.5" style="182" customWidth="1"/>
    <col min="5634" max="5637" width="22.125" style="182" customWidth="1"/>
    <col min="5638" max="5639" width="10" style="182" customWidth="1"/>
    <col min="5640" max="5640" width="11.25" style="182" bestFit="1" customWidth="1"/>
    <col min="5641" max="5641" width="8.375" style="182" bestFit="1" customWidth="1"/>
    <col min="5642" max="5645" width="12.5" style="182" customWidth="1"/>
    <col min="5646" max="5646" width="13.75" style="182" customWidth="1"/>
    <col min="5647" max="5888" width="9" style="182"/>
    <col min="5889" max="5889" width="2.5" style="182" customWidth="1"/>
    <col min="5890" max="5893" width="22.125" style="182" customWidth="1"/>
    <col min="5894" max="5895" width="10" style="182" customWidth="1"/>
    <col min="5896" max="5896" width="11.25" style="182" bestFit="1" customWidth="1"/>
    <col min="5897" max="5897" width="8.375" style="182" bestFit="1" customWidth="1"/>
    <col min="5898" max="5901" width="12.5" style="182" customWidth="1"/>
    <col min="5902" max="5902" width="13.75" style="182" customWidth="1"/>
    <col min="5903" max="6144" width="9" style="182"/>
    <col min="6145" max="6145" width="2.5" style="182" customWidth="1"/>
    <col min="6146" max="6149" width="22.125" style="182" customWidth="1"/>
    <col min="6150" max="6151" width="10" style="182" customWidth="1"/>
    <col min="6152" max="6152" width="11.25" style="182" bestFit="1" customWidth="1"/>
    <col min="6153" max="6153" width="8.375" style="182" bestFit="1" customWidth="1"/>
    <col min="6154" max="6157" width="12.5" style="182" customWidth="1"/>
    <col min="6158" max="6158" width="13.75" style="182" customWidth="1"/>
    <col min="6159" max="6400" width="9" style="182"/>
    <col min="6401" max="6401" width="2.5" style="182" customWidth="1"/>
    <col min="6402" max="6405" width="22.125" style="182" customWidth="1"/>
    <col min="6406" max="6407" width="10" style="182" customWidth="1"/>
    <col min="6408" max="6408" width="11.25" style="182" bestFit="1" customWidth="1"/>
    <col min="6409" max="6409" width="8.375" style="182" bestFit="1" customWidth="1"/>
    <col min="6410" max="6413" width="12.5" style="182" customWidth="1"/>
    <col min="6414" max="6414" width="13.75" style="182" customWidth="1"/>
    <col min="6415" max="6656" width="9" style="182"/>
    <col min="6657" max="6657" width="2.5" style="182" customWidth="1"/>
    <col min="6658" max="6661" width="22.125" style="182" customWidth="1"/>
    <col min="6662" max="6663" width="10" style="182" customWidth="1"/>
    <col min="6664" max="6664" width="11.25" style="182" bestFit="1" customWidth="1"/>
    <col min="6665" max="6665" width="8.375" style="182" bestFit="1" customWidth="1"/>
    <col min="6666" max="6669" width="12.5" style="182" customWidth="1"/>
    <col min="6670" max="6670" width="13.75" style="182" customWidth="1"/>
    <col min="6671" max="6912" width="9" style="182"/>
    <col min="6913" max="6913" width="2.5" style="182" customWidth="1"/>
    <col min="6914" max="6917" width="22.125" style="182" customWidth="1"/>
    <col min="6918" max="6919" width="10" style="182" customWidth="1"/>
    <col min="6920" max="6920" width="11.25" style="182" bestFit="1" customWidth="1"/>
    <col min="6921" max="6921" width="8.375" style="182" bestFit="1" customWidth="1"/>
    <col min="6922" max="6925" width="12.5" style="182" customWidth="1"/>
    <col min="6926" max="6926" width="13.75" style="182" customWidth="1"/>
    <col min="6927" max="7168" width="9" style="182"/>
    <col min="7169" max="7169" width="2.5" style="182" customWidth="1"/>
    <col min="7170" max="7173" width="22.125" style="182" customWidth="1"/>
    <col min="7174" max="7175" width="10" style="182" customWidth="1"/>
    <col min="7176" max="7176" width="11.25" style="182" bestFit="1" customWidth="1"/>
    <col min="7177" max="7177" width="8.375" style="182" bestFit="1" customWidth="1"/>
    <col min="7178" max="7181" width="12.5" style="182" customWidth="1"/>
    <col min="7182" max="7182" width="13.75" style="182" customWidth="1"/>
    <col min="7183" max="7424" width="9" style="182"/>
    <col min="7425" max="7425" width="2.5" style="182" customWidth="1"/>
    <col min="7426" max="7429" width="22.125" style="182" customWidth="1"/>
    <col min="7430" max="7431" width="10" style="182" customWidth="1"/>
    <col min="7432" max="7432" width="11.25" style="182" bestFit="1" customWidth="1"/>
    <col min="7433" max="7433" width="8.375" style="182" bestFit="1" customWidth="1"/>
    <col min="7434" max="7437" width="12.5" style="182" customWidth="1"/>
    <col min="7438" max="7438" width="13.75" style="182" customWidth="1"/>
    <col min="7439" max="7680" width="9" style="182"/>
    <col min="7681" max="7681" width="2.5" style="182" customWidth="1"/>
    <col min="7682" max="7685" width="22.125" style="182" customWidth="1"/>
    <col min="7686" max="7687" width="10" style="182" customWidth="1"/>
    <col min="7688" max="7688" width="11.25" style="182" bestFit="1" customWidth="1"/>
    <col min="7689" max="7689" width="8.375" style="182" bestFit="1" customWidth="1"/>
    <col min="7690" max="7693" width="12.5" style="182" customWidth="1"/>
    <col min="7694" max="7694" width="13.75" style="182" customWidth="1"/>
    <col min="7695" max="7936" width="9" style="182"/>
    <col min="7937" max="7937" width="2.5" style="182" customWidth="1"/>
    <col min="7938" max="7941" width="22.125" style="182" customWidth="1"/>
    <col min="7942" max="7943" width="10" style="182" customWidth="1"/>
    <col min="7944" max="7944" width="11.25" style="182" bestFit="1" customWidth="1"/>
    <col min="7945" max="7945" width="8.375" style="182" bestFit="1" customWidth="1"/>
    <col min="7946" max="7949" width="12.5" style="182" customWidth="1"/>
    <col min="7950" max="7950" width="13.75" style="182" customWidth="1"/>
    <col min="7951" max="8192" width="9" style="182"/>
    <col min="8193" max="8193" width="2.5" style="182" customWidth="1"/>
    <col min="8194" max="8197" width="22.125" style="182" customWidth="1"/>
    <col min="8198" max="8199" width="10" style="182" customWidth="1"/>
    <col min="8200" max="8200" width="11.25" style="182" bestFit="1" customWidth="1"/>
    <col min="8201" max="8201" width="8.375" style="182" bestFit="1" customWidth="1"/>
    <col min="8202" max="8205" width="12.5" style="182" customWidth="1"/>
    <col min="8206" max="8206" width="13.75" style="182" customWidth="1"/>
    <col min="8207" max="8448" width="9" style="182"/>
    <col min="8449" max="8449" width="2.5" style="182" customWidth="1"/>
    <col min="8450" max="8453" width="22.125" style="182" customWidth="1"/>
    <col min="8454" max="8455" width="10" style="182" customWidth="1"/>
    <col min="8456" max="8456" width="11.25" style="182" bestFit="1" customWidth="1"/>
    <col min="8457" max="8457" width="8.375" style="182" bestFit="1" customWidth="1"/>
    <col min="8458" max="8461" width="12.5" style="182" customWidth="1"/>
    <col min="8462" max="8462" width="13.75" style="182" customWidth="1"/>
    <col min="8463" max="8704" width="9" style="182"/>
    <col min="8705" max="8705" width="2.5" style="182" customWidth="1"/>
    <col min="8706" max="8709" width="22.125" style="182" customWidth="1"/>
    <col min="8710" max="8711" width="10" style="182" customWidth="1"/>
    <col min="8712" max="8712" width="11.25" style="182" bestFit="1" customWidth="1"/>
    <col min="8713" max="8713" width="8.375" style="182" bestFit="1" customWidth="1"/>
    <col min="8714" max="8717" width="12.5" style="182" customWidth="1"/>
    <col min="8718" max="8718" width="13.75" style="182" customWidth="1"/>
    <col min="8719" max="8960" width="9" style="182"/>
    <col min="8961" max="8961" width="2.5" style="182" customWidth="1"/>
    <col min="8962" max="8965" width="22.125" style="182" customWidth="1"/>
    <col min="8966" max="8967" width="10" style="182" customWidth="1"/>
    <col min="8968" max="8968" width="11.25" style="182" bestFit="1" customWidth="1"/>
    <col min="8969" max="8969" width="8.375" style="182" bestFit="1" customWidth="1"/>
    <col min="8970" max="8973" width="12.5" style="182" customWidth="1"/>
    <col min="8974" max="8974" width="13.75" style="182" customWidth="1"/>
    <col min="8975" max="9216" width="9" style="182"/>
    <col min="9217" max="9217" width="2.5" style="182" customWidth="1"/>
    <col min="9218" max="9221" width="22.125" style="182" customWidth="1"/>
    <col min="9222" max="9223" width="10" style="182" customWidth="1"/>
    <col min="9224" max="9224" width="11.25" style="182" bestFit="1" customWidth="1"/>
    <col min="9225" max="9225" width="8.375" style="182" bestFit="1" customWidth="1"/>
    <col min="9226" max="9229" width="12.5" style="182" customWidth="1"/>
    <col min="9230" max="9230" width="13.75" style="182" customWidth="1"/>
    <col min="9231" max="9472" width="9" style="182"/>
    <col min="9473" max="9473" width="2.5" style="182" customWidth="1"/>
    <col min="9474" max="9477" width="22.125" style="182" customWidth="1"/>
    <col min="9478" max="9479" width="10" style="182" customWidth="1"/>
    <col min="9480" max="9480" width="11.25" style="182" bestFit="1" customWidth="1"/>
    <col min="9481" max="9481" width="8.375" style="182" bestFit="1" customWidth="1"/>
    <col min="9482" max="9485" width="12.5" style="182" customWidth="1"/>
    <col min="9486" max="9486" width="13.75" style="182" customWidth="1"/>
    <col min="9487" max="9728" width="9" style="182"/>
    <col min="9729" max="9729" width="2.5" style="182" customWidth="1"/>
    <col min="9730" max="9733" width="22.125" style="182" customWidth="1"/>
    <col min="9734" max="9735" width="10" style="182" customWidth="1"/>
    <col min="9736" max="9736" width="11.25" style="182" bestFit="1" customWidth="1"/>
    <col min="9737" max="9737" width="8.375" style="182" bestFit="1" customWidth="1"/>
    <col min="9738" max="9741" width="12.5" style="182" customWidth="1"/>
    <col min="9742" max="9742" width="13.75" style="182" customWidth="1"/>
    <col min="9743" max="9984" width="9" style="182"/>
    <col min="9985" max="9985" width="2.5" style="182" customWidth="1"/>
    <col min="9986" max="9989" width="22.125" style="182" customWidth="1"/>
    <col min="9990" max="9991" width="10" style="182" customWidth="1"/>
    <col min="9992" max="9992" width="11.25" style="182" bestFit="1" customWidth="1"/>
    <col min="9993" max="9993" width="8.375" style="182" bestFit="1" customWidth="1"/>
    <col min="9994" max="9997" width="12.5" style="182" customWidth="1"/>
    <col min="9998" max="9998" width="13.75" style="182" customWidth="1"/>
    <col min="9999" max="10240" width="9" style="182"/>
    <col min="10241" max="10241" width="2.5" style="182" customWidth="1"/>
    <col min="10242" max="10245" width="22.125" style="182" customWidth="1"/>
    <col min="10246" max="10247" width="10" style="182" customWidth="1"/>
    <col min="10248" max="10248" width="11.25" style="182" bestFit="1" customWidth="1"/>
    <col min="10249" max="10249" width="8.375" style="182" bestFit="1" customWidth="1"/>
    <col min="10250" max="10253" width="12.5" style="182" customWidth="1"/>
    <col min="10254" max="10254" width="13.75" style="182" customWidth="1"/>
    <col min="10255" max="10496" width="9" style="182"/>
    <col min="10497" max="10497" width="2.5" style="182" customWidth="1"/>
    <col min="10498" max="10501" width="22.125" style="182" customWidth="1"/>
    <col min="10502" max="10503" width="10" style="182" customWidth="1"/>
    <col min="10504" max="10504" width="11.25" style="182" bestFit="1" customWidth="1"/>
    <col min="10505" max="10505" width="8.375" style="182" bestFit="1" customWidth="1"/>
    <col min="10506" max="10509" width="12.5" style="182" customWidth="1"/>
    <col min="10510" max="10510" width="13.75" style="182" customWidth="1"/>
    <col min="10511" max="10752" width="9" style="182"/>
    <col min="10753" max="10753" width="2.5" style="182" customWidth="1"/>
    <col min="10754" max="10757" width="22.125" style="182" customWidth="1"/>
    <col min="10758" max="10759" width="10" style="182" customWidth="1"/>
    <col min="10760" max="10760" width="11.25" style="182" bestFit="1" customWidth="1"/>
    <col min="10761" max="10761" width="8.375" style="182" bestFit="1" customWidth="1"/>
    <col min="10762" max="10765" width="12.5" style="182" customWidth="1"/>
    <col min="10766" max="10766" width="13.75" style="182" customWidth="1"/>
    <col min="10767" max="11008" width="9" style="182"/>
    <col min="11009" max="11009" width="2.5" style="182" customWidth="1"/>
    <col min="11010" max="11013" width="22.125" style="182" customWidth="1"/>
    <col min="11014" max="11015" width="10" style="182" customWidth="1"/>
    <col min="11016" max="11016" width="11.25" style="182" bestFit="1" customWidth="1"/>
    <col min="11017" max="11017" width="8.375" style="182" bestFit="1" customWidth="1"/>
    <col min="11018" max="11021" width="12.5" style="182" customWidth="1"/>
    <col min="11022" max="11022" width="13.75" style="182" customWidth="1"/>
    <col min="11023" max="11264" width="9" style="182"/>
    <col min="11265" max="11265" width="2.5" style="182" customWidth="1"/>
    <col min="11266" max="11269" width="22.125" style="182" customWidth="1"/>
    <col min="11270" max="11271" width="10" style="182" customWidth="1"/>
    <col min="11272" max="11272" width="11.25" style="182" bestFit="1" customWidth="1"/>
    <col min="11273" max="11273" width="8.375" style="182" bestFit="1" customWidth="1"/>
    <col min="11274" max="11277" width="12.5" style="182" customWidth="1"/>
    <col min="11278" max="11278" width="13.75" style="182" customWidth="1"/>
    <col min="11279" max="11520" width="9" style="182"/>
    <col min="11521" max="11521" width="2.5" style="182" customWidth="1"/>
    <col min="11522" max="11525" width="22.125" style="182" customWidth="1"/>
    <col min="11526" max="11527" width="10" style="182" customWidth="1"/>
    <col min="11528" max="11528" width="11.25" style="182" bestFit="1" customWidth="1"/>
    <col min="11529" max="11529" width="8.375" style="182" bestFit="1" customWidth="1"/>
    <col min="11530" max="11533" width="12.5" style="182" customWidth="1"/>
    <col min="11534" max="11534" width="13.75" style="182" customWidth="1"/>
    <col min="11535" max="11776" width="9" style="182"/>
    <col min="11777" max="11777" width="2.5" style="182" customWidth="1"/>
    <col min="11778" max="11781" width="22.125" style="182" customWidth="1"/>
    <col min="11782" max="11783" width="10" style="182" customWidth="1"/>
    <col min="11784" max="11784" width="11.25" style="182" bestFit="1" customWidth="1"/>
    <col min="11785" max="11785" width="8.375" style="182" bestFit="1" customWidth="1"/>
    <col min="11786" max="11789" width="12.5" style="182" customWidth="1"/>
    <col min="11790" max="11790" width="13.75" style="182" customWidth="1"/>
    <col min="11791" max="12032" width="9" style="182"/>
    <col min="12033" max="12033" width="2.5" style="182" customWidth="1"/>
    <col min="12034" max="12037" width="22.125" style="182" customWidth="1"/>
    <col min="12038" max="12039" width="10" style="182" customWidth="1"/>
    <col min="12040" max="12040" width="11.25" style="182" bestFit="1" customWidth="1"/>
    <col min="12041" max="12041" width="8.375" style="182" bestFit="1" customWidth="1"/>
    <col min="12042" max="12045" width="12.5" style="182" customWidth="1"/>
    <col min="12046" max="12046" width="13.75" style="182" customWidth="1"/>
    <col min="12047" max="12288" width="9" style="182"/>
    <col min="12289" max="12289" width="2.5" style="182" customWidth="1"/>
    <col min="12290" max="12293" width="22.125" style="182" customWidth="1"/>
    <col min="12294" max="12295" width="10" style="182" customWidth="1"/>
    <col min="12296" max="12296" width="11.25" style="182" bestFit="1" customWidth="1"/>
    <col min="12297" max="12297" width="8.375" style="182" bestFit="1" customWidth="1"/>
    <col min="12298" max="12301" width="12.5" style="182" customWidth="1"/>
    <col min="12302" max="12302" width="13.75" style="182" customWidth="1"/>
    <col min="12303" max="12544" width="9" style="182"/>
    <col min="12545" max="12545" width="2.5" style="182" customWidth="1"/>
    <col min="12546" max="12549" width="22.125" style="182" customWidth="1"/>
    <col min="12550" max="12551" width="10" style="182" customWidth="1"/>
    <col min="12552" max="12552" width="11.25" style="182" bestFit="1" customWidth="1"/>
    <col min="12553" max="12553" width="8.375" style="182" bestFit="1" customWidth="1"/>
    <col min="12554" max="12557" width="12.5" style="182" customWidth="1"/>
    <col min="12558" max="12558" width="13.75" style="182" customWidth="1"/>
    <col min="12559" max="12800" width="9" style="182"/>
    <col min="12801" max="12801" width="2.5" style="182" customWidth="1"/>
    <col min="12802" max="12805" width="22.125" style="182" customWidth="1"/>
    <col min="12806" max="12807" width="10" style="182" customWidth="1"/>
    <col min="12808" max="12808" width="11.25" style="182" bestFit="1" customWidth="1"/>
    <col min="12809" max="12809" width="8.375" style="182" bestFit="1" customWidth="1"/>
    <col min="12810" max="12813" width="12.5" style="182" customWidth="1"/>
    <col min="12814" max="12814" width="13.75" style="182" customWidth="1"/>
    <col min="12815" max="13056" width="9" style="182"/>
    <col min="13057" max="13057" width="2.5" style="182" customWidth="1"/>
    <col min="13058" max="13061" width="22.125" style="182" customWidth="1"/>
    <col min="13062" max="13063" width="10" style="182" customWidth="1"/>
    <col min="13064" max="13064" width="11.25" style="182" bestFit="1" customWidth="1"/>
    <col min="13065" max="13065" width="8.375" style="182" bestFit="1" customWidth="1"/>
    <col min="13066" max="13069" width="12.5" style="182" customWidth="1"/>
    <col min="13070" max="13070" width="13.75" style="182" customWidth="1"/>
    <col min="13071" max="13312" width="9" style="182"/>
    <col min="13313" max="13313" width="2.5" style="182" customWidth="1"/>
    <col min="13314" max="13317" width="22.125" style="182" customWidth="1"/>
    <col min="13318" max="13319" width="10" style="182" customWidth="1"/>
    <col min="13320" max="13320" width="11.25" style="182" bestFit="1" customWidth="1"/>
    <col min="13321" max="13321" width="8.375" style="182" bestFit="1" customWidth="1"/>
    <col min="13322" max="13325" width="12.5" style="182" customWidth="1"/>
    <col min="13326" max="13326" width="13.75" style="182" customWidth="1"/>
    <col min="13327" max="13568" width="9" style="182"/>
    <col min="13569" max="13569" width="2.5" style="182" customWidth="1"/>
    <col min="13570" max="13573" width="22.125" style="182" customWidth="1"/>
    <col min="13574" max="13575" width="10" style="182" customWidth="1"/>
    <col min="13576" max="13576" width="11.25" style="182" bestFit="1" customWidth="1"/>
    <col min="13577" max="13577" width="8.375" style="182" bestFit="1" customWidth="1"/>
    <col min="13578" max="13581" width="12.5" style="182" customWidth="1"/>
    <col min="13582" max="13582" width="13.75" style="182" customWidth="1"/>
    <col min="13583" max="13824" width="9" style="182"/>
    <col min="13825" max="13825" width="2.5" style="182" customWidth="1"/>
    <col min="13826" max="13829" width="22.125" style="182" customWidth="1"/>
    <col min="13830" max="13831" width="10" style="182" customWidth="1"/>
    <col min="13832" max="13832" width="11.25" style="182" bestFit="1" customWidth="1"/>
    <col min="13833" max="13833" width="8.375" style="182" bestFit="1" customWidth="1"/>
    <col min="13834" max="13837" width="12.5" style="182" customWidth="1"/>
    <col min="13838" max="13838" width="13.75" style="182" customWidth="1"/>
    <col min="13839" max="14080" width="9" style="182"/>
    <col min="14081" max="14081" width="2.5" style="182" customWidth="1"/>
    <col min="14082" max="14085" width="22.125" style="182" customWidth="1"/>
    <col min="14086" max="14087" width="10" style="182" customWidth="1"/>
    <col min="14088" max="14088" width="11.25" style="182" bestFit="1" customWidth="1"/>
    <col min="14089" max="14089" width="8.375" style="182" bestFit="1" customWidth="1"/>
    <col min="14090" max="14093" width="12.5" style="182" customWidth="1"/>
    <col min="14094" max="14094" width="13.75" style="182" customWidth="1"/>
    <col min="14095" max="14336" width="9" style="182"/>
    <col min="14337" max="14337" width="2.5" style="182" customWidth="1"/>
    <col min="14338" max="14341" width="22.125" style="182" customWidth="1"/>
    <col min="14342" max="14343" width="10" style="182" customWidth="1"/>
    <col min="14344" max="14344" width="11.25" style="182" bestFit="1" customWidth="1"/>
    <col min="14345" max="14345" width="8.375" style="182" bestFit="1" customWidth="1"/>
    <col min="14346" max="14349" width="12.5" style="182" customWidth="1"/>
    <col min="14350" max="14350" width="13.75" style="182" customWidth="1"/>
    <col min="14351" max="14592" width="9" style="182"/>
    <col min="14593" max="14593" width="2.5" style="182" customWidth="1"/>
    <col min="14594" max="14597" width="22.125" style="182" customWidth="1"/>
    <col min="14598" max="14599" width="10" style="182" customWidth="1"/>
    <col min="14600" max="14600" width="11.25" style="182" bestFit="1" customWidth="1"/>
    <col min="14601" max="14601" width="8.375" style="182" bestFit="1" customWidth="1"/>
    <col min="14602" max="14605" width="12.5" style="182" customWidth="1"/>
    <col min="14606" max="14606" width="13.75" style="182" customWidth="1"/>
    <col min="14607" max="14848" width="9" style="182"/>
    <col min="14849" max="14849" width="2.5" style="182" customWidth="1"/>
    <col min="14850" max="14853" width="22.125" style="182" customWidth="1"/>
    <col min="14854" max="14855" width="10" style="182" customWidth="1"/>
    <col min="14856" max="14856" width="11.25" style="182" bestFit="1" customWidth="1"/>
    <col min="14857" max="14857" width="8.375" style="182" bestFit="1" customWidth="1"/>
    <col min="14858" max="14861" width="12.5" style="182" customWidth="1"/>
    <col min="14862" max="14862" width="13.75" style="182" customWidth="1"/>
    <col min="14863" max="15104" width="9" style="182"/>
    <col min="15105" max="15105" width="2.5" style="182" customWidth="1"/>
    <col min="15106" max="15109" width="22.125" style="182" customWidth="1"/>
    <col min="15110" max="15111" width="10" style="182" customWidth="1"/>
    <col min="15112" max="15112" width="11.25" style="182" bestFit="1" customWidth="1"/>
    <col min="15113" max="15113" width="8.375" style="182" bestFit="1" customWidth="1"/>
    <col min="15114" max="15117" width="12.5" style="182" customWidth="1"/>
    <col min="15118" max="15118" width="13.75" style="182" customWidth="1"/>
    <col min="15119" max="15360" width="9" style="182"/>
    <col min="15361" max="15361" width="2.5" style="182" customWidth="1"/>
    <col min="15362" max="15365" width="22.125" style="182" customWidth="1"/>
    <col min="15366" max="15367" width="10" style="182" customWidth="1"/>
    <col min="15368" max="15368" width="11.25" style="182" bestFit="1" customWidth="1"/>
    <col min="15369" max="15369" width="8.375" style="182" bestFit="1" customWidth="1"/>
    <col min="15370" max="15373" width="12.5" style="182" customWidth="1"/>
    <col min="15374" max="15374" width="13.75" style="182" customWidth="1"/>
    <col min="15375" max="15616" width="9" style="182"/>
    <col min="15617" max="15617" width="2.5" style="182" customWidth="1"/>
    <col min="15618" max="15621" width="22.125" style="182" customWidth="1"/>
    <col min="15622" max="15623" width="10" style="182" customWidth="1"/>
    <col min="15624" max="15624" width="11.25" style="182" bestFit="1" customWidth="1"/>
    <col min="15625" max="15625" width="8.375" style="182" bestFit="1" customWidth="1"/>
    <col min="15626" max="15629" width="12.5" style="182" customWidth="1"/>
    <col min="15630" max="15630" width="13.75" style="182" customWidth="1"/>
    <col min="15631" max="15872" width="9" style="182"/>
    <col min="15873" max="15873" width="2.5" style="182" customWidth="1"/>
    <col min="15874" max="15877" width="22.125" style="182" customWidth="1"/>
    <col min="15878" max="15879" width="10" style="182" customWidth="1"/>
    <col min="15880" max="15880" width="11.25" style="182" bestFit="1" customWidth="1"/>
    <col min="15881" max="15881" width="8.375" style="182" bestFit="1" customWidth="1"/>
    <col min="15882" max="15885" width="12.5" style="182" customWidth="1"/>
    <col min="15886" max="15886" width="13.75" style="182" customWidth="1"/>
    <col min="15887" max="16128" width="9" style="182"/>
    <col min="16129" max="16129" width="2.5" style="182" customWidth="1"/>
    <col min="16130" max="16133" width="22.125" style="182" customWidth="1"/>
    <col min="16134" max="16135" width="10" style="182" customWidth="1"/>
    <col min="16136" max="16136" width="11.25" style="182" bestFit="1" customWidth="1"/>
    <col min="16137" max="16137" width="8.375" style="182" bestFit="1" customWidth="1"/>
    <col min="16138" max="16141" width="12.5" style="182" customWidth="1"/>
    <col min="16142" max="16142" width="13.75" style="182" customWidth="1"/>
    <col min="16143" max="16384" width="9" style="182"/>
  </cols>
  <sheetData>
    <row r="1" spans="2:13" ht="26.25" customHeight="1">
      <c r="B1" s="412" t="s">
        <v>530</v>
      </c>
    </row>
    <row r="2" spans="2:13" ht="26.25" customHeight="1">
      <c r="B2" s="183" t="s">
        <v>531</v>
      </c>
      <c r="C2" s="183"/>
      <c r="D2" s="183"/>
      <c r="E2" s="183"/>
    </row>
    <row r="4" spans="2:13" ht="40.5" customHeight="1">
      <c r="B4" s="186" t="s">
        <v>254</v>
      </c>
      <c r="C4" s="187" t="s">
        <v>560</v>
      </c>
      <c r="D4" s="187" t="s">
        <v>255</v>
      </c>
      <c r="E4" s="188" t="s">
        <v>256</v>
      </c>
      <c r="L4" s="182"/>
      <c r="M4" s="182"/>
    </row>
    <row r="5" spans="2:13" s="189" customFormat="1" ht="24.75" customHeight="1">
      <c r="B5" s="190" t="s">
        <v>257</v>
      </c>
      <c r="C5" s="191">
        <v>17698</v>
      </c>
      <c r="D5" s="191">
        <v>126656</v>
      </c>
      <c r="E5" s="191">
        <v>4565416</v>
      </c>
    </row>
    <row r="6" spans="2:13" ht="3.75" customHeight="1">
      <c r="B6" s="192"/>
      <c r="C6" s="193"/>
      <c r="D6" s="193"/>
      <c r="E6" s="193"/>
      <c r="L6" s="182"/>
      <c r="M6" s="182"/>
    </row>
    <row r="7" spans="2:13" s="189" customFormat="1" ht="18.75" customHeight="1">
      <c r="B7" s="190" t="s">
        <v>258</v>
      </c>
      <c r="C7" s="191">
        <f>SUM(C9:C22)</f>
        <v>15833</v>
      </c>
      <c r="D7" s="191">
        <f>SUM(D9:D22)</f>
        <v>115188</v>
      </c>
      <c r="E7" s="191">
        <f>SUM(E9:E22)</f>
        <v>4253478</v>
      </c>
    </row>
    <row r="8" spans="2:13" s="189" customFormat="1" ht="3.75" customHeight="1">
      <c r="B8" s="190"/>
      <c r="C8" s="191"/>
      <c r="D8" s="191"/>
      <c r="E8" s="191"/>
    </row>
    <row r="9" spans="2:13" ht="24.95" customHeight="1">
      <c r="B9" s="192" t="s">
        <v>259</v>
      </c>
      <c r="C9" s="193">
        <v>4446</v>
      </c>
      <c r="D9" s="193">
        <v>40135</v>
      </c>
      <c r="E9" s="193">
        <v>2040219</v>
      </c>
      <c r="L9" s="182"/>
      <c r="M9" s="182"/>
    </row>
    <row r="10" spans="2:13" ht="24.95" customHeight="1">
      <c r="B10" s="192" t="s">
        <v>260</v>
      </c>
      <c r="C10" s="193">
        <v>1560</v>
      </c>
      <c r="D10" s="193">
        <v>9641</v>
      </c>
      <c r="E10" s="193">
        <v>258568</v>
      </c>
      <c r="L10" s="182"/>
      <c r="M10" s="182"/>
    </row>
    <row r="11" spans="2:13" ht="24.95" customHeight="1">
      <c r="B11" s="192" t="s">
        <v>261</v>
      </c>
      <c r="C11" s="193">
        <v>1527</v>
      </c>
      <c r="D11" s="193">
        <v>9614</v>
      </c>
      <c r="E11" s="193">
        <v>277658</v>
      </c>
      <c r="L11" s="182"/>
      <c r="M11" s="182"/>
    </row>
    <row r="12" spans="2:13" ht="24.95" customHeight="1">
      <c r="B12" s="192" t="s">
        <v>262</v>
      </c>
      <c r="C12" s="193">
        <v>1395</v>
      </c>
      <c r="D12" s="193">
        <v>8753</v>
      </c>
      <c r="E12" s="193">
        <v>287610</v>
      </c>
      <c r="L12" s="182"/>
      <c r="M12" s="182"/>
    </row>
    <row r="13" spans="2:13" ht="24.95" customHeight="1">
      <c r="B13" s="192" t="s">
        <v>263</v>
      </c>
      <c r="C13" s="193">
        <v>947</v>
      </c>
      <c r="D13" s="193">
        <v>6608</v>
      </c>
      <c r="E13" s="193">
        <v>193755</v>
      </c>
      <c r="L13" s="182"/>
      <c r="M13" s="182"/>
    </row>
    <row r="14" spans="2:13" ht="24.95" customHeight="1">
      <c r="B14" s="192" t="s">
        <v>264</v>
      </c>
      <c r="C14" s="193">
        <v>925</v>
      </c>
      <c r="D14" s="193">
        <v>5168</v>
      </c>
      <c r="E14" s="193">
        <v>97739</v>
      </c>
      <c r="L14" s="182"/>
      <c r="M14" s="182"/>
    </row>
    <row r="15" spans="2:13" ht="24.95" customHeight="1">
      <c r="B15" s="192" t="s">
        <v>265</v>
      </c>
      <c r="C15" s="193">
        <v>1315</v>
      </c>
      <c r="D15" s="193">
        <v>10800</v>
      </c>
      <c r="E15" s="193">
        <v>382663</v>
      </c>
      <c r="L15" s="182"/>
      <c r="M15" s="182"/>
    </row>
    <row r="16" spans="2:13" ht="24.95" customHeight="1">
      <c r="B16" s="192" t="s">
        <v>266</v>
      </c>
      <c r="C16" s="193">
        <v>650</v>
      </c>
      <c r="D16" s="193">
        <v>4375</v>
      </c>
      <c r="E16" s="193">
        <v>102972</v>
      </c>
      <c r="L16" s="182"/>
      <c r="M16" s="182"/>
    </row>
    <row r="17" spans="2:13" s="189" customFormat="1" ht="24.95" customHeight="1">
      <c r="B17" s="190" t="s">
        <v>267</v>
      </c>
      <c r="C17" s="191">
        <v>660</v>
      </c>
      <c r="D17" s="191">
        <v>3924</v>
      </c>
      <c r="E17" s="191">
        <v>115459</v>
      </c>
    </row>
    <row r="18" spans="2:13" ht="24.95" customHeight="1">
      <c r="B18" s="192" t="s">
        <v>268</v>
      </c>
      <c r="C18" s="193">
        <v>311</v>
      </c>
      <c r="D18" s="193">
        <v>1852</v>
      </c>
      <c r="E18" s="193">
        <v>47435</v>
      </c>
      <c r="L18" s="182"/>
      <c r="M18" s="182"/>
    </row>
    <row r="19" spans="2:13" ht="24.95" customHeight="1">
      <c r="B19" s="192" t="s">
        <v>269</v>
      </c>
      <c r="C19" s="193">
        <v>1088</v>
      </c>
      <c r="D19" s="193">
        <v>7830</v>
      </c>
      <c r="E19" s="193">
        <v>221927</v>
      </c>
      <c r="L19" s="182"/>
      <c r="M19" s="182"/>
    </row>
    <row r="20" spans="2:13" ht="24.95" customHeight="1">
      <c r="B20" s="192" t="s">
        <v>270</v>
      </c>
      <c r="C20" s="193">
        <v>319</v>
      </c>
      <c r="D20" s="193">
        <v>2216</v>
      </c>
      <c r="E20" s="193">
        <v>60688</v>
      </c>
      <c r="L20" s="182"/>
      <c r="M20" s="182"/>
    </row>
    <row r="21" spans="2:13" ht="24.95" customHeight="1">
      <c r="B21" s="192" t="s">
        <v>271</v>
      </c>
      <c r="C21" s="193">
        <v>270</v>
      </c>
      <c r="D21" s="193">
        <v>1269</v>
      </c>
      <c r="E21" s="193">
        <v>22085</v>
      </c>
      <c r="L21" s="182"/>
      <c r="M21" s="182"/>
    </row>
    <row r="22" spans="2:13" ht="24.95" customHeight="1">
      <c r="B22" s="192" t="s">
        <v>272</v>
      </c>
      <c r="C22" s="193">
        <v>420</v>
      </c>
      <c r="D22" s="193">
        <v>3003</v>
      </c>
      <c r="E22" s="193">
        <v>144700</v>
      </c>
      <c r="L22" s="182"/>
      <c r="M22" s="182"/>
    </row>
    <row r="23" spans="2:13" ht="3.75" customHeight="1">
      <c r="B23" s="192"/>
      <c r="C23" s="193"/>
      <c r="D23" s="193"/>
      <c r="E23" s="193"/>
      <c r="L23" s="182"/>
      <c r="M23" s="182"/>
    </row>
    <row r="24" spans="2:13" s="189" customFormat="1" ht="18.75" customHeight="1">
      <c r="B24" s="190" t="s">
        <v>273</v>
      </c>
      <c r="C24" s="191">
        <f>SUM(C26:C28)</f>
        <v>1980</v>
      </c>
      <c r="D24" s="191">
        <f>SUM(D26:D28)</f>
        <v>13116</v>
      </c>
      <c r="E24" s="191">
        <v>367807</v>
      </c>
    </row>
    <row r="25" spans="2:13" ht="3.75" customHeight="1">
      <c r="B25" s="192"/>
      <c r="C25" s="193"/>
      <c r="D25" s="193"/>
      <c r="E25" s="193"/>
      <c r="L25" s="182"/>
      <c r="M25" s="182"/>
    </row>
    <row r="26" spans="2:13" s="189" customFormat="1" ht="24.95" customHeight="1">
      <c r="B26" s="190" t="s">
        <v>267</v>
      </c>
      <c r="C26" s="191">
        <v>660</v>
      </c>
      <c r="D26" s="191">
        <v>3924</v>
      </c>
      <c r="E26" s="191">
        <v>115459</v>
      </c>
    </row>
    <row r="27" spans="2:13" ht="24.95" customHeight="1">
      <c r="B27" s="192" t="s">
        <v>274</v>
      </c>
      <c r="C27" s="193">
        <v>1088</v>
      </c>
      <c r="D27" s="193">
        <v>7830</v>
      </c>
      <c r="E27" s="193">
        <v>221927</v>
      </c>
      <c r="L27" s="182"/>
      <c r="M27" s="182"/>
    </row>
    <row r="28" spans="2:13" s="195" customFormat="1" ht="24.95" customHeight="1">
      <c r="B28" s="194" t="s">
        <v>275</v>
      </c>
      <c r="C28" s="193">
        <v>232</v>
      </c>
      <c r="D28" s="193">
        <v>1362</v>
      </c>
      <c r="E28" s="193">
        <v>30421</v>
      </c>
    </row>
    <row r="29" spans="2:13">
      <c r="F29" s="184"/>
      <c r="G29" s="185"/>
      <c r="L29" s="182"/>
      <c r="M29" s="182"/>
    </row>
    <row r="30" spans="2:13">
      <c r="F30" s="184"/>
      <c r="G30" s="185"/>
      <c r="L30" s="182"/>
      <c r="M30" s="182"/>
    </row>
    <row r="31" spans="2:13">
      <c r="F31" s="184"/>
      <c r="G31" s="185"/>
      <c r="L31" s="182"/>
      <c r="M31" s="182"/>
    </row>
    <row r="32" spans="2:13">
      <c r="F32" s="184"/>
      <c r="G32" s="185"/>
      <c r="L32" s="182"/>
      <c r="M32" s="182"/>
    </row>
    <row r="33" spans="6:13">
      <c r="F33" s="184"/>
      <c r="G33" s="185"/>
      <c r="L33" s="182"/>
      <c r="M33" s="182"/>
    </row>
    <row r="34" spans="6:13">
      <c r="F34" s="184"/>
      <c r="G34" s="185"/>
      <c r="L34" s="182"/>
      <c r="M34" s="182"/>
    </row>
    <row r="35" spans="6:13">
      <c r="F35" s="184"/>
      <c r="G35" s="185"/>
      <c r="L35" s="182"/>
      <c r="M35" s="182"/>
    </row>
    <row r="36" spans="6:13">
      <c r="F36" s="184"/>
      <c r="G36" s="185"/>
      <c r="L36" s="182"/>
      <c r="M36" s="182"/>
    </row>
    <row r="37" spans="6:13">
      <c r="F37" s="184"/>
      <c r="G37" s="185"/>
      <c r="L37" s="182"/>
      <c r="M37" s="182"/>
    </row>
    <row r="38" spans="6:13">
      <c r="F38" s="184"/>
      <c r="G38" s="185"/>
      <c r="L38" s="182"/>
      <c r="M38" s="182"/>
    </row>
    <row r="39" spans="6:13">
      <c r="F39" s="184"/>
      <c r="G39" s="185"/>
      <c r="L39" s="182"/>
      <c r="M39" s="182"/>
    </row>
    <row r="40" spans="6:13">
      <c r="F40" s="184"/>
      <c r="G40" s="185"/>
      <c r="L40" s="182"/>
      <c r="M40" s="182"/>
    </row>
    <row r="41" spans="6:13">
      <c r="I41" s="184"/>
      <c r="J41" s="185"/>
      <c r="L41" s="182"/>
      <c r="M41" s="182"/>
    </row>
    <row r="42" spans="6:13">
      <c r="I42" s="184"/>
      <c r="J42" s="185"/>
      <c r="L42" s="182"/>
      <c r="M42" s="182"/>
    </row>
    <row r="43" spans="6:13">
      <c r="I43" s="184"/>
      <c r="J43" s="185"/>
      <c r="L43" s="182"/>
      <c r="M43" s="182"/>
    </row>
    <row r="44" spans="6:13">
      <c r="I44" s="184"/>
      <c r="J44" s="185"/>
      <c r="L44" s="182"/>
      <c r="M44" s="182"/>
    </row>
    <row r="45" spans="6:13">
      <c r="I45" s="184"/>
      <c r="J45" s="185"/>
      <c r="L45" s="182"/>
      <c r="M45" s="182"/>
    </row>
    <row r="46" spans="6:13">
      <c r="I46" s="184"/>
      <c r="J46" s="185"/>
      <c r="L46" s="182"/>
      <c r="M46" s="182"/>
    </row>
    <row r="47" spans="6:13">
      <c r="I47" s="184"/>
      <c r="J47" s="185"/>
      <c r="L47" s="182"/>
      <c r="M47" s="182"/>
    </row>
    <row r="48" spans="6:13">
      <c r="I48" s="184"/>
      <c r="J48" s="185"/>
      <c r="L48" s="182"/>
      <c r="M48" s="182"/>
    </row>
    <row r="49" spans="9:13">
      <c r="I49" s="184"/>
      <c r="J49" s="185"/>
      <c r="L49" s="182"/>
      <c r="M49" s="182"/>
    </row>
    <row r="50" spans="9:13">
      <c r="I50" s="184"/>
      <c r="J50" s="185"/>
      <c r="L50" s="182"/>
      <c r="M50" s="182"/>
    </row>
    <row r="51" spans="9:13">
      <c r="I51" s="184"/>
      <c r="J51" s="185"/>
      <c r="L51" s="182"/>
      <c r="M51" s="182"/>
    </row>
    <row r="52" spans="9:13">
      <c r="I52" s="184"/>
      <c r="J52" s="185"/>
      <c r="L52" s="182"/>
      <c r="M52" s="182"/>
    </row>
  </sheetData>
  <phoneticPr fontId="1"/>
  <pageMargins left="0.78740157480314965" right="0.59055118110236227" top="1.2598425196850394" bottom="1.0629921259842521" header="0.31496062992125984" footer="0.59055118110236227"/>
  <pageSetup paperSize="9" firstPageNumber="23" orientation="portrait" useFirstPageNumber="1" r:id="rId1"/>
  <headerFooter>
    <oddFooter>&amp;C26</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pageSetup paperSize="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view="pageBreakPreview" zoomScale="60" zoomScaleNormal="100" workbookViewId="0">
      <selection activeCell="C66" sqref="C66"/>
    </sheetView>
  </sheetViews>
  <sheetFormatPr defaultRowHeight="13.5"/>
  <cols>
    <col min="1" max="9" width="12.625" customWidth="1"/>
  </cols>
  <sheetData>
    <row r="1" spans="1:9" ht="30" customHeight="1">
      <c r="A1" s="1"/>
      <c r="B1" s="1"/>
      <c r="C1" s="1"/>
      <c r="D1" s="1"/>
      <c r="E1" s="1"/>
      <c r="F1" s="1"/>
      <c r="G1" s="1"/>
    </row>
    <row r="2" spans="1:9" ht="30" customHeight="1">
      <c r="A2" s="1"/>
      <c r="B2" s="1"/>
      <c r="C2" s="1"/>
      <c r="D2" s="1"/>
      <c r="E2" s="1"/>
      <c r="F2" s="1"/>
      <c r="G2" s="1"/>
    </row>
    <row r="3" spans="1:9" ht="30" customHeight="1">
      <c r="A3" s="1"/>
      <c r="B3" s="1"/>
      <c r="C3" s="1"/>
      <c r="D3" s="1"/>
      <c r="E3" s="1"/>
      <c r="F3" s="1"/>
      <c r="G3" s="1"/>
    </row>
    <row r="4" spans="1:9" ht="30" customHeight="1">
      <c r="A4" s="1"/>
      <c r="B4" s="1"/>
      <c r="C4" s="1"/>
      <c r="D4" s="1"/>
      <c r="E4" s="1"/>
      <c r="F4" s="1"/>
      <c r="G4" s="1"/>
    </row>
    <row r="5" spans="1:9" ht="30" customHeight="1">
      <c r="A5" s="1"/>
      <c r="B5" s="1"/>
      <c r="C5" s="1"/>
      <c r="D5" s="1"/>
      <c r="E5" s="1"/>
      <c r="F5" s="1"/>
      <c r="G5" s="1"/>
    </row>
    <row r="6" spans="1:9" ht="30" customHeight="1">
      <c r="A6" s="2"/>
      <c r="B6" s="2"/>
      <c r="C6" s="2"/>
      <c r="D6" s="2"/>
      <c r="E6" s="2"/>
      <c r="F6" s="2"/>
      <c r="G6" s="1"/>
    </row>
    <row r="7" spans="1:9" ht="30" customHeight="1">
      <c r="A7" s="1"/>
      <c r="B7" s="1"/>
      <c r="C7" s="1"/>
      <c r="D7" s="1"/>
      <c r="E7" s="1"/>
      <c r="F7" s="1"/>
      <c r="G7" s="1"/>
    </row>
    <row r="8" spans="1:9" ht="45.75">
      <c r="A8" s="423" t="s">
        <v>370</v>
      </c>
      <c r="B8" s="423"/>
      <c r="C8" s="423"/>
      <c r="D8" s="423"/>
      <c r="E8" s="423"/>
      <c r="F8" s="423"/>
      <c r="G8" s="423"/>
      <c r="H8" s="423"/>
      <c r="I8" s="423"/>
    </row>
    <row r="9" spans="1:9" ht="30" customHeight="1">
      <c r="A9" s="1"/>
      <c r="B9" s="1"/>
      <c r="C9" s="1"/>
      <c r="D9" s="1"/>
      <c r="E9" s="1"/>
      <c r="F9" s="1"/>
      <c r="G9" s="1"/>
    </row>
    <row r="10" spans="1:9" ht="30" customHeight="1">
      <c r="A10" s="1"/>
      <c r="B10" s="1"/>
      <c r="C10" s="1"/>
      <c r="D10" s="1"/>
      <c r="E10" s="1"/>
      <c r="F10" s="1"/>
      <c r="G10" s="1"/>
    </row>
    <row r="11" spans="1:9" ht="30" customHeight="1">
      <c r="A11" s="1"/>
      <c r="B11" s="1"/>
      <c r="C11" s="1"/>
      <c r="D11" s="1"/>
      <c r="E11" s="1"/>
      <c r="F11" s="1"/>
      <c r="G11" s="1"/>
    </row>
    <row r="12" spans="1:9" ht="30" customHeight="1">
      <c r="A12" s="1"/>
      <c r="B12" s="1"/>
      <c r="C12" s="1"/>
      <c r="D12" s="1"/>
      <c r="E12" s="1"/>
      <c r="F12" s="1"/>
      <c r="G12" s="1"/>
    </row>
    <row r="13" spans="1:9" ht="30" customHeight="1">
      <c r="A13" s="1"/>
      <c r="B13" s="1"/>
      <c r="C13" s="1"/>
      <c r="D13" s="1"/>
      <c r="E13" s="1"/>
      <c r="F13" s="1"/>
      <c r="G13" s="1"/>
    </row>
    <row r="14" spans="1:9" ht="30" customHeight="1">
      <c r="A14" s="1"/>
      <c r="B14" s="1"/>
      <c r="C14" s="1"/>
      <c r="D14" s="1"/>
      <c r="E14" s="1"/>
      <c r="F14" s="1"/>
      <c r="G14" s="1"/>
    </row>
    <row r="15" spans="1:9" ht="30" customHeight="1">
      <c r="A15" s="1"/>
      <c r="B15" s="1"/>
      <c r="C15" s="1"/>
      <c r="D15" s="1"/>
      <c r="E15" s="1"/>
      <c r="F15" s="1"/>
      <c r="G15" s="1"/>
    </row>
    <row r="16" spans="1:9" ht="30" customHeight="1">
      <c r="A16" s="1"/>
      <c r="B16" s="1"/>
      <c r="C16" s="1"/>
      <c r="D16" s="1"/>
      <c r="E16" s="1"/>
      <c r="F16" s="1"/>
      <c r="G16" s="1"/>
    </row>
    <row r="17" spans="1:7" ht="30" customHeight="1">
      <c r="A17" s="1"/>
      <c r="B17" s="1"/>
      <c r="C17" s="1"/>
      <c r="D17" s="1"/>
      <c r="E17" s="1"/>
      <c r="F17" s="1"/>
      <c r="G17" s="1"/>
    </row>
    <row r="18" spans="1:7" ht="30" customHeight="1">
      <c r="A18" s="1"/>
      <c r="B18" s="1"/>
      <c r="C18" s="1"/>
      <c r="D18" s="1"/>
      <c r="E18" s="1"/>
      <c r="F18" s="1"/>
      <c r="G18" s="1"/>
    </row>
    <row r="19" spans="1:7" ht="30" customHeight="1">
      <c r="A19" s="1"/>
      <c r="B19" s="1"/>
      <c r="C19" s="1"/>
      <c r="D19" s="1"/>
      <c r="E19" s="1"/>
      <c r="F19" s="1"/>
      <c r="G19" s="1"/>
    </row>
    <row r="20" spans="1:7" ht="30" customHeight="1">
      <c r="A20" s="1"/>
      <c r="B20" s="1"/>
      <c r="C20" s="1"/>
      <c r="D20" s="1"/>
      <c r="E20" s="1"/>
      <c r="F20" s="1"/>
      <c r="G20" s="1"/>
    </row>
    <row r="21" spans="1:7" ht="30" customHeight="1">
      <c r="A21" s="1"/>
      <c r="B21" s="1"/>
      <c r="C21" s="1"/>
      <c r="D21" s="1"/>
      <c r="E21" s="1"/>
      <c r="F21" s="1"/>
      <c r="G21" s="1"/>
    </row>
    <row r="22" spans="1:7" ht="30" customHeight="1">
      <c r="A22" s="1"/>
      <c r="B22" s="1"/>
      <c r="C22" s="1"/>
      <c r="D22" s="1"/>
      <c r="E22" s="1"/>
      <c r="F22" s="1"/>
      <c r="G22" s="1"/>
    </row>
    <row r="23" spans="1:7" ht="30" customHeight="1">
      <c r="A23" s="1"/>
      <c r="B23" s="1"/>
      <c r="C23" s="1"/>
      <c r="D23" s="1"/>
      <c r="E23" s="1"/>
      <c r="F23" s="1"/>
      <c r="G23" s="1"/>
    </row>
    <row r="24" spans="1:7" ht="30" customHeight="1">
      <c r="A24" s="1"/>
      <c r="B24" s="1"/>
      <c r="C24" s="1"/>
      <c r="D24" s="1"/>
      <c r="E24" s="1"/>
      <c r="F24" s="1"/>
      <c r="G24" s="1"/>
    </row>
    <row r="25" spans="1:7" ht="30" customHeight="1">
      <c r="A25" s="1"/>
      <c r="B25" s="1"/>
      <c r="C25" s="1"/>
      <c r="D25" s="1"/>
      <c r="E25" s="1"/>
      <c r="F25" s="1"/>
      <c r="G25" s="1"/>
    </row>
    <row r="26" spans="1:7" ht="30" customHeight="1">
      <c r="A26" s="1"/>
      <c r="B26" s="1"/>
      <c r="C26" s="1"/>
      <c r="D26" s="1"/>
      <c r="E26" s="1"/>
      <c r="F26" s="1"/>
      <c r="G26" s="1"/>
    </row>
    <row r="27" spans="1:7" ht="30" customHeight="1">
      <c r="A27" s="1"/>
      <c r="B27" s="1"/>
      <c r="C27" s="1"/>
      <c r="D27" s="1"/>
      <c r="E27" s="1"/>
      <c r="F27" s="1"/>
      <c r="G27" s="1"/>
    </row>
    <row r="28" spans="1:7" ht="30" customHeight="1"/>
    <row r="29" spans="1:7" ht="30" customHeight="1"/>
  </sheetData>
  <mergeCells count="1">
    <mergeCell ref="A8:I8"/>
  </mergeCells>
  <phoneticPr fontId="1"/>
  <pageMargins left="0.7" right="0.7" top="0.75" bottom="0.75" header="0.3" footer="0.3"/>
  <pageSetup paperSize="9" scale="72" orientation="portrait" r:id="rId1"/>
  <headerFooter>
    <oddFooter>&amp;C1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D39"/>
  <sheetViews>
    <sheetView view="pageBreakPreview" zoomScaleNormal="100" zoomScaleSheetLayoutView="100" workbookViewId="0">
      <selection activeCell="C66" sqref="C66"/>
    </sheetView>
  </sheetViews>
  <sheetFormatPr defaultColWidth="9.875" defaultRowHeight="13.5"/>
  <cols>
    <col min="1" max="1" width="87.5" style="24" customWidth="1"/>
    <col min="2" max="2" width="28.75" style="24" customWidth="1"/>
    <col min="3" max="3" width="29.25" style="24" customWidth="1"/>
    <col min="4" max="4" width="29.125" style="24" customWidth="1"/>
    <col min="5" max="254" width="9.875" style="3" customWidth="1"/>
    <col min="255" max="255" width="9.875" style="3"/>
    <col min="256" max="256" width="1.875" style="3" customWidth="1"/>
    <col min="257" max="257" width="93.375" style="3" customWidth="1"/>
    <col min="258" max="258" width="28.75" style="3" customWidth="1"/>
    <col min="259" max="259" width="29.25" style="3" customWidth="1"/>
    <col min="260" max="260" width="29.125" style="3" customWidth="1"/>
    <col min="261" max="510" width="9.875" style="3" customWidth="1"/>
    <col min="511" max="511" width="9.875" style="3"/>
    <col min="512" max="512" width="1.875" style="3" customWidth="1"/>
    <col min="513" max="513" width="93.375" style="3" customWidth="1"/>
    <col min="514" max="514" width="28.75" style="3" customWidth="1"/>
    <col min="515" max="515" width="29.25" style="3" customWidth="1"/>
    <col min="516" max="516" width="29.125" style="3" customWidth="1"/>
    <col min="517" max="766" width="9.875" style="3" customWidth="1"/>
    <col min="767" max="767" width="9.875" style="3"/>
    <col min="768" max="768" width="1.875" style="3" customWidth="1"/>
    <col min="769" max="769" width="93.375" style="3" customWidth="1"/>
    <col min="770" max="770" width="28.75" style="3" customWidth="1"/>
    <col min="771" max="771" width="29.25" style="3" customWidth="1"/>
    <col min="772" max="772" width="29.125" style="3" customWidth="1"/>
    <col min="773" max="1022" width="9.875" style="3" customWidth="1"/>
    <col min="1023" max="1023" width="9.875" style="3"/>
    <col min="1024" max="1024" width="1.875" style="3" customWidth="1"/>
    <col min="1025" max="1025" width="93.375" style="3" customWidth="1"/>
    <col min="1026" max="1026" width="28.75" style="3" customWidth="1"/>
    <col min="1027" max="1027" width="29.25" style="3" customWidth="1"/>
    <col min="1028" max="1028" width="29.125" style="3" customWidth="1"/>
    <col min="1029" max="1278" width="9.875" style="3" customWidth="1"/>
    <col min="1279" max="1279" width="9.875" style="3"/>
    <col min="1280" max="1280" width="1.875" style="3" customWidth="1"/>
    <col min="1281" max="1281" width="93.375" style="3" customWidth="1"/>
    <col min="1282" max="1282" width="28.75" style="3" customWidth="1"/>
    <col min="1283" max="1283" width="29.25" style="3" customWidth="1"/>
    <col min="1284" max="1284" width="29.125" style="3" customWidth="1"/>
    <col min="1285" max="1534" width="9.875" style="3" customWidth="1"/>
    <col min="1535" max="1535" width="9.875" style="3"/>
    <col min="1536" max="1536" width="1.875" style="3" customWidth="1"/>
    <col min="1537" max="1537" width="93.375" style="3" customWidth="1"/>
    <col min="1538" max="1538" width="28.75" style="3" customWidth="1"/>
    <col min="1539" max="1539" width="29.25" style="3" customWidth="1"/>
    <col min="1540" max="1540" width="29.125" style="3" customWidth="1"/>
    <col min="1541" max="1790" width="9.875" style="3" customWidth="1"/>
    <col min="1791" max="1791" width="9.875" style="3"/>
    <col min="1792" max="1792" width="1.875" style="3" customWidth="1"/>
    <col min="1793" max="1793" width="93.375" style="3" customWidth="1"/>
    <col min="1794" max="1794" width="28.75" style="3" customWidth="1"/>
    <col min="1795" max="1795" width="29.25" style="3" customWidth="1"/>
    <col min="1796" max="1796" width="29.125" style="3" customWidth="1"/>
    <col min="1797" max="2046" width="9.875" style="3" customWidth="1"/>
    <col min="2047" max="2047" width="9.875" style="3"/>
    <col min="2048" max="2048" width="1.875" style="3" customWidth="1"/>
    <col min="2049" max="2049" width="93.375" style="3" customWidth="1"/>
    <col min="2050" max="2050" width="28.75" style="3" customWidth="1"/>
    <col min="2051" max="2051" width="29.25" style="3" customWidth="1"/>
    <col min="2052" max="2052" width="29.125" style="3" customWidth="1"/>
    <col min="2053" max="2302" width="9.875" style="3" customWidth="1"/>
    <col min="2303" max="2303" width="9.875" style="3"/>
    <col min="2304" max="2304" width="1.875" style="3" customWidth="1"/>
    <col min="2305" max="2305" width="93.375" style="3" customWidth="1"/>
    <col min="2306" max="2306" width="28.75" style="3" customWidth="1"/>
    <col min="2307" max="2307" width="29.25" style="3" customWidth="1"/>
    <col min="2308" max="2308" width="29.125" style="3" customWidth="1"/>
    <col min="2309" max="2558" width="9.875" style="3" customWidth="1"/>
    <col min="2559" max="2559" width="9.875" style="3"/>
    <col min="2560" max="2560" width="1.875" style="3" customWidth="1"/>
    <col min="2561" max="2561" width="93.375" style="3" customWidth="1"/>
    <col min="2562" max="2562" width="28.75" style="3" customWidth="1"/>
    <col min="2563" max="2563" width="29.25" style="3" customWidth="1"/>
    <col min="2564" max="2564" width="29.125" style="3" customWidth="1"/>
    <col min="2565" max="2814" width="9.875" style="3" customWidth="1"/>
    <col min="2815" max="2815" width="9.875" style="3"/>
    <col min="2816" max="2816" width="1.875" style="3" customWidth="1"/>
    <col min="2817" max="2817" width="93.375" style="3" customWidth="1"/>
    <col min="2818" max="2818" width="28.75" style="3" customWidth="1"/>
    <col min="2819" max="2819" width="29.25" style="3" customWidth="1"/>
    <col min="2820" max="2820" width="29.125" style="3" customWidth="1"/>
    <col min="2821" max="3070" width="9.875" style="3" customWidth="1"/>
    <col min="3071" max="3071" width="9.875" style="3"/>
    <col min="3072" max="3072" width="1.875" style="3" customWidth="1"/>
    <col min="3073" max="3073" width="93.375" style="3" customWidth="1"/>
    <col min="3074" max="3074" width="28.75" style="3" customWidth="1"/>
    <col min="3075" max="3075" width="29.25" style="3" customWidth="1"/>
    <col min="3076" max="3076" width="29.125" style="3" customWidth="1"/>
    <col min="3077" max="3326" width="9.875" style="3" customWidth="1"/>
    <col min="3327" max="3327" width="9.875" style="3"/>
    <col min="3328" max="3328" width="1.875" style="3" customWidth="1"/>
    <col min="3329" max="3329" width="93.375" style="3" customWidth="1"/>
    <col min="3330" max="3330" width="28.75" style="3" customWidth="1"/>
    <col min="3331" max="3331" width="29.25" style="3" customWidth="1"/>
    <col min="3332" max="3332" width="29.125" style="3" customWidth="1"/>
    <col min="3333" max="3582" width="9.875" style="3" customWidth="1"/>
    <col min="3583" max="3583" width="9.875" style="3"/>
    <col min="3584" max="3584" width="1.875" style="3" customWidth="1"/>
    <col min="3585" max="3585" width="93.375" style="3" customWidth="1"/>
    <col min="3586" max="3586" width="28.75" style="3" customWidth="1"/>
    <col min="3587" max="3587" width="29.25" style="3" customWidth="1"/>
    <col min="3588" max="3588" width="29.125" style="3" customWidth="1"/>
    <col min="3589" max="3838" width="9.875" style="3" customWidth="1"/>
    <col min="3839" max="3839" width="9.875" style="3"/>
    <col min="3840" max="3840" width="1.875" style="3" customWidth="1"/>
    <col min="3841" max="3841" width="93.375" style="3" customWidth="1"/>
    <col min="3842" max="3842" width="28.75" style="3" customWidth="1"/>
    <col min="3843" max="3843" width="29.25" style="3" customWidth="1"/>
    <col min="3844" max="3844" width="29.125" style="3" customWidth="1"/>
    <col min="3845" max="4094" width="9.875" style="3" customWidth="1"/>
    <col min="4095" max="4095" width="9.875" style="3"/>
    <col min="4096" max="4096" width="1.875" style="3" customWidth="1"/>
    <col min="4097" max="4097" width="93.375" style="3" customWidth="1"/>
    <col min="4098" max="4098" width="28.75" style="3" customWidth="1"/>
    <col min="4099" max="4099" width="29.25" style="3" customWidth="1"/>
    <col min="4100" max="4100" width="29.125" style="3" customWidth="1"/>
    <col min="4101" max="4350" width="9.875" style="3" customWidth="1"/>
    <col min="4351" max="4351" width="9.875" style="3"/>
    <col min="4352" max="4352" width="1.875" style="3" customWidth="1"/>
    <col min="4353" max="4353" width="93.375" style="3" customWidth="1"/>
    <col min="4354" max="4354" width="28.75" style="3" customWidth="1"/>
    <col min="4355" max="4355" width="29.25" style="3" customWidth="1"/>
    <col min="4356" max="4356" width="29.125" style="3" customWidth="1"/>
    <col min="4357" max="4606" width="9.875" style="3" customWidth="1"/>
    <col min="4607" max="4607" width="9.875" style="3"/>
    <col min="4608" max="4608" width="1.875" style="3" customWidth="1"/>
    <col min="4609" max="4609" width="93.375" style="3" customWidth="1"/>
    <col min="4610" max="4610" width="28.75" style="3" customWidth="1"/>
    <col min="4611" max="4611" width="29.25" style="3" customWidth="1"/>
    <col min="4612" max="4612" width="29.125" style="3" customWidth="1"/>
    <col min="4613" max="4862" width="9.875" style="3" customWidth="1"/>
    <col min="4863" max="4863" width="9.875" style="3"/>
    <col min="4864" max="4864" width="1.875" style="3" customWidth="1"/>
    <col min="4865" max="4865" width="93.375" style="3" customWidth="1"/>
    <col min="4866" max="4866" width="28.75" style="3" customWidth="1"/>
    <col min="4867" max="4867" width="29.25" style="3" customWidth="1"/>
    <col min="4868" max="4868" width="29.125" style="3" customWidth="1"/>
    <col min="4869" max="5118" width="9.875" style="3" customWidth="1"/>
    <col min="5119" max="5119" width="9.875" style="3"/>
    <col min="5120" max="5120" width="1.875" style="3" customWidth="1"/>
    <col min="5121" max="5121" width="93.375" style="3" customWidth="1"/>
    <col min="5122" max="5122" width="28.75" style="3" customWidth="1"/>
    <col min="5123" max="5123" width="29.25" style="3" customWidth="1"/>
    <col min="5124" max="5124" width="29.125" style="3" customWidth="1"/>
    <col min="5125" max="5374" width="9.875" style="3" customWidth="1"/>
    <col min="5375" max="5375" width="9.875" style="3"/>
    <col min="5376" max="5376" width="1.875" style="3" customWidth="1"/>
    <col min="5377" max="5377" width="93.375" style="3" customWidth="1"/>
    <col min="5378" max="5378" width="28.75" style="3" customWidth="1"/>
    <col min="5379" max="5379" width="29.25" style="3" customWidth="1"/>
    <col min="5380" max="5380" width="29.125" style="3" customWidth="1"/>
    <col min="5381" max="5630" width="9.875" style="3" customWidth="1"/>
    <col min="5631" max="5631" width="9.875" style="3"/>
    <col min="5632" max="5632" width="1.875" style="3" customWidth="1"/>
    <col min="5633" max="5633" width="93.375" style="3" customWidth="1"/>
    <col min="5634" max="5634" width="28.75" style="3" customWidth="1"/>
    <col min="5635" max="5635" width="29.25" style="3" customWidth="1"/>
    <col min="5636" max="5636" width="29.125" style="3" customWidth="1"/>
    <col min="5637" max="5886" width="9.875" style="3" customWidth="1"/>
    <col min="5887" max="5887" width="9.875" style="3"/>
    <col min="5888" max="5888" width="1.875" style="3" customWidth="1"/>
    <col min="5889" max="5889" width="93.375" style="3" customWidth="1"/>
    <col min="5890" max="5890" width="28.75" style="3" customWidth="1"/>
    <col min="5891" max="5891" width="29.25" style="3" customWidth="1"/>
    <col min="5892" max="5892" width="29.125" style="3" customWidth="1"/>
    <col min="5893" max="6142" width="9.875" style="3" customWidth="1"/>
    <col min="6143" max="6143" width="9.875" style="3"/>
    <col min="6144" max="6144" width="1.875" style="3" customWidth="1"/>
    <col min="6145" max="6145" width="93.375" style="3" customWidth="1"/>
    <col min="6146" max="6146" width="28.75" style="3" customWidth="1"/>
    <col min="6147" max="6147" width="29.25" style="3" customWidth="1"/>
    <col min="6148" max="6148" width="29.125" style="3" customWidth="1"/>
    <col min="6149" max="6398" width="9.875" style="3" customWidth="1"/>
    <col min="6399" max="6399" width="9.875" style="3"/>
    <col min="6400" max="6400" width="1.875" style="3" customWidth="1"/>
    <col min="6401" max="6401" width="93.375" style="3" customWidth="1"/>
    <col min="6402" max="6402" width="28.75" style="3" customWidth="1"/>
    <col min="6403" max="6403" width="29.25" style="3" customWidth="1"/>
    <col min="6404" max="6404" width="29.125" style="3" customWidth="1"/>
    <col min="6405" max="6654" width="9.875" style="3" customWidth="1"/>
    <col min="6655" max="6655" width="9.875" style="3"/>
    <col min="6656" max="6656" width="1.875" style="3" customWidth="1"/>
    <col min="6657" max="6657" width="93.375" style="3" customWidth="1"/>
    <col min="6658" max="6658" width="28.75" style="3" customWidth="1"/>
    <col min="6659" max="6659" width="29.25" style="3" customWidth="1"/>
    <col min="6660" max="6660" width="29.125" style="3" customWidth="1"/>
    <col min="6661" max="6910" width="9.875" style="3" customWidth="1"/>
    <col min="6911" max="6911" width="9.875" style="3"/>
    <col min="6912" max="6912" width="1.875" style="3" customWidth="1"/>
    <col min="6913" max="6913" width="93.375" style="3" customWidth="1"/>
    <col min="6914" max="6914" width="28.75" style="3" customWidth="1"/>
    <col min="6915" max="6915" width="29.25" style="3" customWidth="1"/>
    <col min="6916" max="6916" width="29.125" style="3" customWidth="1"/>
    <col min="6917" max="7166" width="9.875" style="3" customWidth="1"/>
    <col min="7167" max="7167" width="9.875" style="3"/>
    <col min="7168" max="7168" width="1.875" style="3" customWidth="1"/>
    <col min="7169" max="7169" width="93.375" style="3" customWidth="1"/>
    <col min="7170" max="7170" width="28.75" style="3" customWidth="1"/>
    <col min="7171" max="7171" width="29.25" style="3" customWidth="1"/>
    <col min="7172" max="7172" width="29.125" style="3" customWidth="1"/>
    <col min="7173" max="7422" width="9.875" style="3" customWidth="1"/>
    <col min="7423" max="7423" width="9.875" style="3"/>
    <col min="7424" max="7424" width="1.875" style="3" customWidth="1"/>
    <col min="7425" max="7425" width="93.375" style="3" customWidth="1"/>
    <col min="7426" max="7426" width="28.75" style="3" customWidth="1"/>
    <col min="7427" max="7427" width="29.25" style="3" customWidth="1"/>
    <col min="7428" max="7428" width="29.125" style="3" customWidth="1"/>
    <col min="7429" max="7678" width="9.875" style="3" customWidth="1"/>
    <col min="7679" max="7679" width="9.875" style="3"/>
    <col min="7680" max="7680" width="1.875" style="3" customWidth="1"/>
    <col min="7681" max="7681" width="93.375" style="3" customWidth="1"/>
    <col min="7682" max="7682" width="28.75" style="3" customWidth="1"/>
    <col min="7683" max="7683" width="29.25" style="3" customWidth="1"/>
    <col min="7684" max="7684" width="29.125" style="3" customWidth="1"/>
    <col min="7685" max="7934" width="9.875" style="3" customWidth="1"/>
    <col min="7935" max="7935" width="9.875" style="3"/>
    <col min="7936" max="7936" width="1.875" style="3" customWidth="1"/>
    <col min="7937" max="7937" width="93.375" style="3" customWidth="1"/>
    <col min="7938" max="7938" width="28.75" style="3" customWidth="1"/>
    <col min="7939" max="7939" width="29.25" style="3" customWidth="1"/>
    <col min="7940" max="7940" width="29.125" style="3" customWidth="1"/>
    <col min="7941" max="8190" width="9.875" style="3" customWidth="1"/>
    <col min="8191" max="8191" width="9.875" style="3"/>
    <col min="8192" max="8192" width="1.875" style="3" customWidth="1"/>
    <col min="8193" max="8193" width="93.375" style="3" customWidth="1"/>
    <col min="8194" max="8194" width="28.75" style="3" customWidth="1"/>
    <col min="8195" max="8195" width="29.25" style="3" customWidth="1"/>
    <col min="8196" max="8196" width="29.125" style="3" customWidth="1"/>
    <col min="8197" max="8446" width="9.875" style="3" customWidth="1"/>
    <col min="8447" max="8447" width="9.875" style="3"/>
    <col min="8448" max="8448" width="1.875" style="3" customWidth="1"/>
    <col min="8449" max="8449" width="93.375" style="3" customWidth="1"/>
    <col min="8450" max="8450" width="28.75" style="3" customWidth="1"/>
    <col min="8451" max="8451" width="29.25" style="3" customWidth="1"/>
    <col min="8452" max="8452" width="29.125" style="3" customWidth="1"/>
    <col min="8453" max="8702" width="9.875" style="3" customWidth="1"/>
    <col min="8703" max="8703" width="9.875" style="3"/>
    <col min="8704" max="8704" width="1.875" style="3" customWidth="1"/>
    <col min="8705" max="8705" width="93.375" style="3" customWidth="1"/>
    <col min="8706" max="8706" width="28.75" style="3" customWidth="1"/>
    <col min="8707" max="8707" width="29.25" style="3" customWidth="1"/>
    <col min="8708" max="8708" width="29.125" style="3" customWidth="1"/>
    <col min="8709" max="8958" width="9.875" style="3" customWidth="1"/>
    <col min="8959" max="8959" width="9.875" style="3"/>
    <col min="8960" max="8960" width="1.875" style="3" customWidth="1"/>
    <col min="8961" max="8961" width="93.375" style="3" customWidth="1"/>
    <col min="8962" max="8962" width="28.75" style="3" customWidth="1"/>
    <col min="8963" max="8963" width="29.25" style="3" customWidth="1"/>
    <col min="8964" max="8964" width="29.125" style="3" customWidth="1"/>
    <col min="8965" max="9214" width="9.875" style="3" customWidth="1"/>
    <col min="9215" max="9215" width="9.875" style="3"/>
    <col min="9216" max="9216" width="1.875" style="3" customWidth="1"/>
    <col min="9217" max="9217" width="93.375" style="3" customWidth="1"/>
    <col min="9218" max="9218" width="28.75" style="3" customWidth="1"/>
    <col min="9219" max="9219" width="29.25" style="3" customWidth="1"/>
    <col min="9220" max="9220" width="29.125" style="3" customWidth="1"/>
    <col min="9221" max="9470" width="9.875" style="3" customWidth="1"/>
    <col min="9471" max="9471" width="9.875" style="3"/>
    <col min="9472" max="9472" width="1.875" style="3" customWidth="1"/>
    <col min="9473" max="9473" width="93.375" style="3" customWidth="1"/>
    <col min="9474" max="9474" width="28.75" style="3" customWidth="1"/>
    <col min="9475" max="9475" width="29.25" style="3" customWidth="1"/>
    <col min="9476" max="9476" width="29.125" style="3" customWidth="1"/>
    <col min="9477" max="9726" width="9.875" style="3" customWidth="1"/>
    <col min="9727" max="9727" width="9.875" style="3"/>
    <col min="9728" max="9728" width="1.875" style="3" customWidth="1"/>
    <col min="9729" max="9729" width="93.375" style="3" customWidth="1"/>
    <col min="9730" max="9730" width="28.75" style="3" customWidth="1"/>
    <col min="9731" max="9731" width="29.25" style="3" customWidth="1"/>
    <col min="9732" max="9732" width="29.125" style="3" customWidth="1"/>
    <col min="9733" max="9982" width="9.875" style="3" customWidth="1"/>
    <col min="9983" max="9983" width="9.875" style="3"/>
    <col min="9984" max="9984" width="1.875" style="3" customWidth="1"/>
    <col min="9985" max="9985" width="93.375" style="3" customWidth="1"/>
    <col min="9986" max="9986" width="28.75" style="3" customWidth="1"/>
    <col min="9987" max="9987" width="29.25" style="3" customWidth="1"/>
    <col min="9988" max="9988" width="29.125" style="3" customWidth="1"/>
    <col min="9989" max="10238" width="9.875" style="3" customWidth="1"/>
    <col min="10239" max="10239" width="9.875" style="3"/>
    <col min="10240" max="10240" width="1.875" style="3" customWidth="1"/>
    <col min="10241" max="10241" width="93.375" style="3" customWidth="1"/>
    <col min="10242" max="10242" width="28.75" style="3" customWidth="1"/>
    <col min="10243" max="10243" width="29.25" style="3" customWidth="1"/>
    <col min="10244" max="10244" width="29.125" style="3" customWidth="1"/>
    <col min="10245" max="10494" width="9.875" style="3" customWidth="1"/>
    <col min="10495" max="10495" width="9.875" style="3"/>
    <col min="10496" max="10496" width="1.875" style="3" customWidth="1"/>
    <col min="10497" max="10497" width="93.375" style="3" customWidth="1"/>
    <col min="10498" max="10498" width="28.75" style="3" customWidth="1"/>
    <col min="10499" max="10499" width="29.25" style="3" customWidth="1"/>
    <col min="10500" max="10500" width="29.125" style="3" customWidth="1"/>
    <col min="10501" max="10750" width="9.875" style="3" customWidth="1"/>
    <col min="10751" max="10751" width="9.875" style="3"/>
    <col min="10752" max="10752" width="1.875" style="3" customWidth="1"/>
    <col min="10753" max="10753" width="93.375" style="3" customWidth="1"/>
    <col min="10754" max="10754" width="28.75" style="3" customWidth="1"/>
    <col min="10755" max="10755" width="29.25" style="3" customWidth="1"/>
    <col min="10756" max="10756" width="29.125" style="3" customWidth="1"/>
    <col min="10757" max="11006" width="9.875" style="3" customWidth="1"/>
    <col min="11007" max="11007" width="9.875" style="3"/>
    <col min="11008" max="11008" width="1.875" style="3" customWidth="1"/>
    <col min="11009" max="11009" width="93.375" style="3" customWidth="1"/>
    <col min="11010" max="11010" width="28.75" style="3" customWidth="1"/>
    <col min="11011" max="11011" width="29.25" style="3" customWidth="1"/>
    <col min="11012" max="11012" width="29.125" style="3" customWidth="1"/>
    <col min="11013" max="11262" width="9.875" style="3" customWidth="1"/>
    <col min="11263" max="11263" width="9.875" style="3"/>
    <col min="11264" max="11264" width="1.875" style="3" customWidth="1"/>
    <col min="11265" max="11265" width="93.375" style="3" customWidth="1"/>
    <col min="11266" max="11266" width="28.75" style="3" customWidth="1"/>
    <col min="11267" max="11267" width="29.25" style="3" customWidth="1"/>
    <col min="11268" max="11268" width="29.125" style="3" customWidth="1"/>
    <col min="11269" max="11518" width="9.875" style="3" customWidth="1"/>
    <col min="11519" max="11519" width="9.875" style="3"/>
    <col min="11520" max="11520" width="1.875" style="3" customWidth="1"/>
    <col min="11521" max="11521" width="93.375" style="3" customWidth="1"/>
    <col min="11522" max="11522" width="28.75" style="3" customWidth="1"/>
    <col min="11523" max="11523" width="29.25" style="3" customWidth="1"/>
    <col min="11524" max="11524" width="29.125" style="3" customWidth="1"/>
    <col min="11525" max="11774" width="9.875" style="3" customWidth="1"/>
    <col min="11775" max="11775" width="9.875" style="3"/>
    <col min="11776" max="11776" width="1.875" style="3" customWidth="1"/>
    <col min="11777" max="11777" width="93.375" style="3" customWidth="1"/>
    <col min="11778" max="11778" width="28.75" style="3" customWidth="1"/>
    <col min="11779" max="11779" width="29.25" style="3" customWidth="1"/>
    <col min="11780" max="11780" width="29.125" style="3" customWidth="1"/>
    <col min="11781" max="12030" width="9.875" style="3" customWidth="1"/>
    <col min="12031" max="12031" width="9.875" style="3"/>
    <col min="12032" max="12032" width="1.875" style="3" customWidth="1"/>
    <col min="12033" max="12033" width="93.375" style="3" customWidth="1"/>
    <col min="12034" max="12034" width="28.75" style="3" customWidth="1"/>
    <col min="12035" max="12035" width="29.25" style="3" customWidth="1"/>
    <col min="12036" max="12036" width="29.125" style="3" customWidth="1"/>
    <col min="12037" max="12286" width="9.875" style="3" customWidth="1"/>
    <col min="12287" max="12287" width="9.875" style="3"/>
    <col min="12288" max="12288" width="1.875" style="3" customWidth="1"/>
    <col min="12289" max="12289" width="93.375" style="3" customWidth="1"/>
    <col min="12290" max="12290" width="28.75" style="3" customWidth="1"/>
    <col min="12291" max="12291" width="29.25" style="3" customWidth="1"/>
    <col min="12292" max="12292" width="29.125" style="3" customWidth="1"/>
    <col min="12293" max="12542" width="9.875" style="3" customWidth="1"/>
    <col min="12543" max="12543" width="9.875" style="3"/>
    <col min="12544" max="12544" width="1.875" style="3" customWidth="1"/>
    <col min="12545" max="12545" width="93.375" style="3" customWidth="1"/>
    <col min="12546" max="12546" width="28.75" style="3" customWidth="1"/>
    <col min="12547" max="12547" width="29.25" style="3" customWidth="1"/>
    <col min="12548" max="12548" width="29.125" style="3" customWidth="1"/>
    <col min="12549" max="12798" width="9.875" style="3" customWidth="1"/>
    <col min="12799" max="12799" width="9.875" style="3"/>
    <col min="12800" max="12800" width="1.875" style="3" customWidth="1"/>
    <col min="12801" max="12801" width="93.375" style="3" customWidth="1"/>
    <col min="12802" max="12802" width="28.75" style="3" customWidth="1"/>
    <col min="12803" max="12803" width="29.25" style="3" customWidth="1"/>
    <col min="12804" max="12804" width="29.125" style="3" customWidth="1"/>
    <col min="12805" max="13054" width="9.875" style="3" customWidth="1"/>
    <col min="13055" max="13055" width="9.875" style="3"/>
    <col min="13056" max="13056" width="1.875" style="3" customWidth="1"/>
    <col min="13057" max="13057" width="93.375" style="3" customWidth="1"/>
    <col min="13058" max="13058" width="28.75" style="3" customWidth="1"/>
    <col min="13059" max="13059" width="29.25" style="3" customWidth="1"/>
    <col min="13060" max="13060" width="29.125" style="3" customWidth="1"/>
    <col min="13061" max="13310" width="9.875" style="3" customWidth="1"/>
    <col min="13311" max="13311" width="9.875" style="3"/>
    <col min="13312" max="13312" width="1.875" style="3" customWidth="1"/>
    <col min="13313" max="13313" width="93.375" style="3" customWidth="1"/>
    <col min="13314" max="13314" width="28.75" style="3" customWidth="1"/>
    <col min="13315" max="13315" width="29.25" style="3" customWidth="1"/>
    <col min="13316" max="13316" width="29.125" style="3" customWidth="1"/>
    <col min="13317" max="13566" width="9.875" style="3" customWidth="1"/>
    <col min="13567" max="13567" width="9.875" style="3"/>
    <col min="13568" max="13568" width="1.875" style="3" customWidth="1"/>
    <col min="13569" max="13569" width="93.375" style="3" customWidth="1"/>
    <col min="13570" max="13570" width="28.75" style="3" customWidth="1"/>
    <col min="13571" max="13571" width="29.25" style="3" customWidth="1"/>
    <col min="13572" max="13572" width="29.125" style="3" customWidth="1"/>
    <col min="13573" max="13822" width="9.875" style="3" customWidth="1"/>
    <col min="13823" max="13823" width="9.875" style="3"/>
    <col min="13824" max="13824" width="1.875" style="3" customWidth="1"/>
    <col min="13825" max="13825" width="93.375" style="3" customWidth="1"/>
    <col min="13826" max="13826" width="28.75" style="3" customWidth="1"/>
    <col min="13827" max="13827" width="29.25" style="3" customWidth="1"/>
    <col min="13828" max="13828" width="29.125" style="3" customWidth="1"/>
    <col min="13829" max="14078" width="9.875" style="3" customWidth="1"/>
    <col min="14079" max="14079" width="9.875" style="3"/>
    <col min="14080" max="14080" width="1.875" style="3" customWidth="1"/>
    <col min="14081" max="14081" width="93.375" style="3" customWidth="1"/>
    <col min="14082" max="14082" width="28.75" style="3" customWidth="1"/>
    <col min="14083" max="14083" width="29.25" style="3" customWidth="1"/>
    <col min="14084" max="14084" width="29.125" style="3" customWidth="1"/>
    <col min="14085" max="14334" width="9.875" style="3" customWidth="1"/>
    <col min="14335" max="14335" width="9.875" style="3"/>
    <col min="14336" max="14336" width="1.875" style="3" customWidth="1"/>
    <col min="14337" max="14337" width="93.375" style="3" customWidth="1"/>
    <col min="14338" max="14338" width="28.75" style="3" customWidth="1"/>
    <col min="14339" max="14339" width="29.25" style="3" customWidth="1"/>
    <col min="14340" max="14340" width="29.125" style="3" customWidth="1"/>
    <col min="14341" max="14590" width="9.875" style="3" customWidth="1"/>
    <col min="14591" max="14591" width="9.875" style="3"/>
    <col min="14592" max="14592" width="1.875" style="3" customWidth="1"/>
    <col min="14593" max="14593" width="93.375" style="3" customWidth="1"/>
    <col min="14594" max="14594" width="28.75" style="3" customWidth="1"/>
    <col min="14595" max="14595" width="29.25" style="3" customWidth="1"/>
    <col min="14596" max="14596" width="29.125" style="3" customWidth="1"/>
    <col min="14597" max="14846" width="9.875" style="3" customWidth="1"/>
    <col min="14847" max="14847" width="9.875" style="3"/>
    <col min="14848" max="14848" width="1.875" style="3" customWidth="1"/>
    <col min="14849" max="14849" width="93.375" style="3" customWidth="1"/>
    <col min="14850" max="14850" width="28.75" style="3" customWidth="1"/>
    <col min="14851" max="14851" width="29.25" style="3" customWidth="1"/>
    <col min="14852" max="14852" width="29.125" style="3" customWidth="1"/>
    <col min="14853" max="15102" width="9.875" style="3" customWidth="1"/>
    <col min="15103" max="15103" width="9.875" style="3"/>
    <col min="15104" max="15104" width="1.875" style="3" customWidth="1"/>
    <col min="15105" max="15105" width="93.375" style="3" customWidth="1"/>
    <col min="15106" max="15106" width="28.75" style="3" customWidth="1"/>
    <col min="15107" max="15107" width="29.25" style="3" customWidth="1"/>
    <col min="15108" max="15108" width="29.125" style="3" customWidth="1"/>
    <col min="15109" max="15358" width="9.875" style="3" customWidth="1"/>
    <col min="15359" max="15359" width="9.875" style="3"/>
    <col min="15360" max="15360" width="1.875" style="3" customWidth="1"/>
    <col min="15361" max="15361" width="93.375" style="3" customWidth="1"/>
    <col min="15362" max="15362" width="28.75" style="3" customWidth="1"/>
    <col min="15363" max="15363" width="29.25" style="3" customWidth="1"/>
    <col min="15364" max="15364" width="29.125" style="3" customWidth="1"/>
    <col min="15365" max="15614" width="9.875" style="3" customWidth="1"/>
    <col min="15615" max="15615" width="9.875" style="3"/>
    <col min="15616" max="15616" width="1.875" style="3" customWidth="1"/>
    <col min="15617" max="15617" width="93.375" style="3" customWidth="1"/>
    <col min="15618" max="15618" width="28.75" style="3" customWidth="1"/>
    <col min="15619" max="15619" width="29.25" style="3" customWidth="1"/>
    <col min="15620" max="15620" width="29.125" style="3" customWidth="1"/>
    <col min="15621" max="15870" width="9.875" style="3" customWidth="1"/>
    <col min="15871" max="15871" width="9.875" style="3"/>
    <col min="15872" max="15872" width="1.875" style="3" customWidth="1"/>
    <col min="15873" max="15873" width="93.375" style="3" customWidth="1"/>
    <col min="15874" max="15874" width="28.75" style="3" customWidth="1"/>
    <col min="15875" max="15875" width="29.25" style="3" customWidth="1"/>
    <col min="15876" max="15876" width="29.125" style="3" customWidth="1"/>
    <col min="15877" max="16126" width="9.875" style="3" customWidth="1"/>
    <col min="16127" max="16127" width="9.875" style="3"/>
    <col min="16128" max="16128" width="1.875" style="3" customWidth="1"/>
    <col min="16129" max="16129" width="93.375" style="3" customWidth="1"/>
    <col min="16130" max="16130" width="28.75" style="3" customWidth="1"/>
    <col min="16131" max="16131" width="29.25" style="3" customWidth="1"/>
    <col min="16132" max="16132" width="29.125" style="3" customWidth="1"/>
    <col min="16133" max="16382" width="9.875" style="3" customWidth="1"/>
    <col min="16383" max="16384" width="9.875" style="3"/>
  </cols>
  <sheetData>
    <row r="1" spans="1:4" ht="24" customHeight="1">
      <c r="A1" s="5" t="s">
        <v>6</v>
      </c>
      <c r="B1" s="12"/>
      <c r="C1" s="12"/>
      <c r="D1" s="12"/>
    </row>
    <row r="2" spans="1:4" ht="24" customHeight="1">
      <c r="A2" s="9" t="s">
        <v>7</v>
      </c>
      <c r="B2" s="12"/>
      <c r="C2" s="12"/>
      <c r="D2" s="12"/>
    </row>
    <row r="3" spans="1:4" s="14" customFormat="1" ht="24" customHeight="1">
      <c r="A3" s="13"/>
      <c r="B3" s="13"/>
      <c r="C3" s="13"/>
      <c r="D3" s="13"/>
    </row>
    <row r="4" spans="1:4" s="14" customFormat="1" ht="24" customHeight="1">
      <c r="A4" s="5" t="s">
        <v>8</v>
      </c>
      <c r="B4" s="13"/>
      <c r="C4" s="13"/>
      <c r="D4" s="13"/>
    </row>
    <row r="5" spans="1:4" s="14" customFormat="1" ht="24" customHeight="1">
      <c r="A5" s="9" t="s">
        <v>406</v>
      </c>
      <c r="B5" s="13"/>
      <c r="C5" s="13"/>
      <c r="D5" s="13"/>
    </row>
    <row r="6" spans="1:4" s="14" customFormat="1" ht="24" customHeight="1">
      <c r="A6" s="9" t="s">
        <v>407</v>
      </c>
      <c r="B6" s="13"/>
      <c r="C6" s="13"/>
      <c r="D6" s="13"/>
    </row>
    <row r="7" spans="1:4" s="14" customFormat="1" ht="24" customHeight="1">
      <c r="A7" s="9"/>
      <c r="B7" s="13"/>
      <c r="C7" s="13"/>
      <c r="D7" s="13"/>
    </row>
    <row r="8" spans="1:4" s="14" customFormat="1" ht="24" customHeight="1">
      <c r="A8" s="5" t="s">
        <v>9</v>
      </c>
      <c r="B8" s="13"/>
      <c r="C8" s="13"/>
      <c r="D8" s="13"/>
    </row>
    <row r="9" spans="1:4" s="14" customFormat="1" ht="24" customHeight="1">
      <c r="A9" s="9" t="s">
        <v>384</v>
      </c>
      <c r="B9" s="13"/>
      <c r="C9" s="13"/>
      <c r="D9" s="13"/>
    </row>
    <row r="10" spans="1:4" s="14" customFormat="1" ht="24" customHeight="1">
      <c r="A10" s="13"/>
      <c r="B10" s="13"/>
      <c r="C10" s="13"/>
      <c r="D10" s="13"/>
    </row>
    <row r="11" spans="1:4" s="14" customFormat="1" ht="24" customHeight="1">
      <c r="A11" s="5" t="s">
        <v>10</v>
      </c>
      <c r="B11" s="13"/>
      <c r="C11" s="13"/>
      <c r="D11" s="13"/>
    </row>
    <row r="12" spans="1:4" s="14" customFormat="1" ht="24" customHeight="1">
      <c r="A12" s="9" t="s">
        <v>401</v>
      </c>
      <c r="B12" s="13"/>
      <c r="C12" s="13"/>
      <c r="D12" s="13"/>
    </row>
    <row r="13" spans="1:4" s="14" customFormat="1" ht="24" customHeight="1">
      <c r="A13" s="9" t="s">
        <v>402</v>
      </c>
      <c r="B13" s="13"/>
      <c r="C13" s="13"/>
      <c r="D13" s="13"/>
    </row>
    <row r="14" spans="1:4" s="14" customFormat="1" ht="24" customHeight="1">
      <c r="A14" s="9" t="s">
        <v>403</v>
      </c>
      <c r="B14" s="13"/>
      <c r="C14" s="13"/>
      <c r="D14" s="13"/>
    </row>
    <row r="15" spans="1:4" s="14" customFormat="1" ht="24" customHeight="1">
      <c r="A15" s="9" t="s">
        <v>404</v>
      </c>
      <c r="B15" s="13"/>
      <c r="C15" s="13"/>
      <c r="D15" s="13"/>
    </row>
    <row r="16" spans="1:4" s="14" customFormat="1" ht="24" customHeight="1">
      <c r="A16" s="9" t="s">
        <v>405</v>
      </c>
      <c r="B16" s="13"/>
      <c r="C16" s="13"/>
      <c r="D16" s="13"/>
    </row>
    <row r="17" spans="1:4" s="14" customFormat="1" ht="24" customHeight="1">
      <c r="A17" s="9"/>
      <c r="B17" s="13"/>
      <c r="C17" s="13"/>
      <c r="D17" s="13"/>
    </row>
    <row r="18" spans="1:4" s="14" customFormat="1" ht="24" customHeight="1">
      <c r="A18" s="15" t="s">
        <v>11</v>
      </c>
      <c r="B18" s="16"/>
      <c r="C18" s="16"/>
      <c r="D18" s="16"/>
    </row>
    <row r="19" spans="1:4" s="4" customFormat="1" ht="24.75" customHeight="1">
      <c r="A19" s="17" t="s">
        <v>12</v>
      </c>
      <c r="B19" s="11"/>
      <c r="C19" s="11"/>
    </row>
    <row r="20" spans="1:4" s="4" customFormat="1" ht="24" customHeight="1">
      <c r="A20" s="17" t="s">
        <v>13</v>
      </c>
      <c r="B20" s="11"/>
      <c r="C20" s="11"/>
    </row>
    <row r="21" spans="1:4" s="4" customFormat="1" ht="24" customHeight="1">
      <c r="A21" s="18" t="s">
        <v>14</v>
      </c>
    </row>
    <row r="22" spans="1:4" s="4" customFormat="1" ht="24" customHeight="1">
      <c r="A22" s="18" t="s">
        <v>371</v>
      </c>
    </row>
    <row r="23" spans="1:4" s="14" customFormat="1" ht="24" customHeight="1">
      <c r="A23" s="17" t="s">
        <v>15</v>
      </c>
      <c r="B23" s="19"/>
      <c r="C23" s="424"/>
      <c r="D23" s="424"/>
    </row>
    <row r="24" spans="1:4" s="14" customFormat="1" ht="24" customHeight="1">
      <c r="A24" s="17" t="s">
        <v>16</v>
      </c>
      <c r="B24" s="19"/>
      <c r="C24" s="16"/>
      <c r="D24" s="16"/>
    </row>
    <row r="25" spans="1:4" s="14" customFormat="1" ht="24" customHeight="1">
      <c r="A25" s="18" t="s">
        <v>17</v>
      </c>
      <c r="B25" s="16"/>
      <c r="C25" s="16"/>
      <c r="D25" s="16"/>
    </row>
    <row r="26" spans="1:4" s="14" customFormat="1" ht="24" customHeight="1">
      <c r="A26" s="18" t="s">
        <v>18</v>
      </c>
      <c r="B26" s="16"/>
      <c r="C26" s="16"/>
      <c r="D26" s="19"/>
    </row>
    <row r="27" spans="1:4" s="14" customFormat="1" ht="24" customHeight="1">
      <c r="A27" s="18"/>
      <c r="B27" s="16"/>
      <c r="C27" s="16"/>
      <c r="D27" s="16"/>
    </row>
    <row r="28" spans="1:4" s="14" customFormat="1" ht="24" customHeight="1">
      <c r="A28" s="18"/>
      <c r="B28" s="16"/>
      <c r="C28" s="20"/>
      <c r="D28" s="20"/>
    </row>
    <row r="29" spans="1:4" s="14" customFormat="1" ht="24" customHeight="1">
      <c r="A29" s="18"/>
      <c r="B29" s="16"/>
      <c r="C29" s="16"/>
      <c r="D29" s="16"/>
    </row>
    <row r="30" spans="1:4" s="14" customFormat="1" ht="24" customHeight="1">
      <c r="A30" s="16"/>
      <c r="B30" s="16"/>
      <c r="C30" s="16"/>
      <c r="D30" s="16"/>
    </row>
    <row r="31" spans="1:4" ht="24" customHeight="1">
      <c r="A31" s="15"/>
      <c r="B31" s="21"/>
      <c r="C31" s="22"/>
      <c r="D31" s="22"/>
    </row>
    <row r="32" spans="1:4" ht="24" customHeight="1">
      <c r="A32" s="21"/>
      <c r="B32" s="21"/>
      <c r="C32" s="22"/>
      <c r="D32" s="22"/>
    </row>
    <row r="33" spans="1:4" ht="24" customHeight="1">
      <c r="A33" s="21"/>
      <c r="B33" s="21"/>
      <c r="C33" s="22"/>
      <c r="D33" s="22"/>
    </row>
    <row r="34" spans="1:4" ht="24.95" customHeight="1">
      <c r="A34" s="21"/>
      <c r="B34" s="21"/>
      <c r="C34" s="22"/>
      <c r="D34" s="22"/>
    </row>
    <row r="35" spans="1:4" ht="24.95" customHeight="1">
      <c r="A35" s="21"/>
      <c r="B35" s="21"/>
      <c r="C35" s="22"/>
      <c r="D35" s="22"/>
    </row>
    <row r="36" spans="1:4" ht="24.95" customHeight="1">
      <c r="A36" s="21"/>
      <c r="B36" s="21"/>
      <c r="C36" s="22"/>
      <c r="D36" s="22"/>
    </row>
    <row r="37" spans="1:4" ht="24.95" customHeight="1">
      <c r="A37" s="21"/>
      <c r="B37" s="21"/>
      <c r="C37" s="22"/>
      <c r="D37" s="22"/>
    </row>
    <row r="38" spans="1:4" ht="20.100000000000001" customHeight="1">
      <c r="A38" s="23"/>
      <c r="B38" s="23"/>
      <c r="C38" s="23"/>
      <c r="D38" s="23"/>
    </row>
    <row r="39" spans="1:4" ht="18.2" customHeight="1"/>
  </sheetData>
  <mergeCells count="1">
    <mergeCell ref="C23:D23"/>
  </mergeCells>
  <phoneticPr fontId="1"/>
  <pageMargins left="0.78740157480314965" right="0.59055118110236227" top="1.2598425196850394" bottom="1.0629921259842521" header="0" footer="0.39370078740157483"/>
  <pageSetup paperSize="9" orientation="portrait" r:id="rId1"/>
  <headerFooter alignWithMargins="0">
    <oddFooter>&amp;C2</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B1:B30"/>
  <sheetViews>
    <sheetView view="pageBreakPreview" topLeftCell="B1" zoomScaleNormal="100" zoomScaleSheetLayoutView="100" workbookViewId="0">
      <selection activeCell="C66" sqref="C66"/>
    </sheetView>
  </sheetViews>
  <sheetFormatPr defaultColWidth="9.875" defaultRowHeight="14.25"/>
  <cols>
    <col min="1" max="1" width="2.25" style="4" customWidth="1"/>
    <col min="2" max="2" width="92.375" style="12" customWidth="1"/>
    <col min="3" max="234" width="9.875" style="4" customWidth="1"/>
    <col min="235" max="256" width="9.875" style="4"/>
    <col min="257" max="257" width="2.25" style="4" customWidth="1"/>
    <col min="258" max="258" width="101.625" style="4" bestFit="1" customWidth="1"/>
    <col min="259" max="490" width="9.875" style="4" customWidth="1"/>
    <col min="491" max="512" width="9.875" style="4"/>
    <col min="513" max="513" width="2.25" style="4" customWidth="1"/>
    <col min="514" max="514" width="101.625" style="4" bestFit="1" customWidth="1"/>
    <col min="515" max="746" width="9.875" style="4" customWidth="1"/>
    <col min="747" max="768" width="9.875" style="4"/>
    <col min="769" max="769" width="2.25" style="4" customWidth="1"/>
    <col min="770" max="770" width="101.625" style="4" bestFit="1" customWidth="1"/>
    <col min="771" max="1002" width="9.875" style="4" customWidth="1"/>
    <col min="1003" max="1024" width="9.875" style="4"/>
    <col min="1025" max="1025" width="2.25" style="4" customWidth="1"/>
    <col min="1026" max="1026" width="101.625" style="4" bestFit="1" customWidth="1"/>
    <col min="1027" max="1258" width="9.875" style="4" customWidth="1"/>
    <col min="1259" max="1280" width="9.875" style="4"/>
    <col min="1281" max="1281" width="2.25" style="4" customWidth="1"/>
    <col min="1282" max="1282" width="101.625" style="4" bestFit="1" customWidth="1"/>
    <col min="1283" max="1514" width="9.875" style="4" customWidth="1"/>
    <col min="1515" max="1536" width="9.875" style="4"/>
    <col min="1537" max="1537" width="2.25" style="4" customWidth="1"/>
    <col min="1538" max="1538" width="101.625" style="4" bestFit="1" customWidth="1"/>
    <col min="1539" max="1770" width="9.875" style="4" customWidth="1"/>
    <col min="1771" max="1792" width="9.875" style="4"/>
    <col min="1793" max="1793" width="2.25" style="4" customWidth="1"/>
    <col min="1794" max="1794" width="101.625" style="4" bestFit="1" customWidth="1"/>
    <col min="1795" max="2026" width="9.875" style="4" customWidth="1"/>
    <col min="2027" max="2048" width="9.875" style="4"/>
    <col min="2049" max="2049" width="2.25" style="4" customWidth="1"/>
    <col min="2050" max="2050" width="101.625" style="4" bestFit="1" customWidth="1"/>
    <col min="2051" max="2282" width="9.875" style="4" customWidth="1"/>
    <col min="2283" max="2304" width="9.875" style="4"/>
    <col min="2305" max="2305" width="2.25" style="4" customWidth="1"/>
    <col min="2306" max="2306" width="101.625" style="4" bestFit="1" customWidth="1"/>
    <col min="2307" max="2538" width="9.875" style="4" customWidth="1"/>
    <col min="2539" max="2560" width="9.875" style="4"/>
    <col min="2561" max="2561" width="2.25" style="4" customWidth="1"/>
    <col min="2562" max="2562" width="101.625" style="4" bestFit="1" customWidth="1"/>
    <col min="2563" max="2794" width="9.875" style="4" customWidth="1"/>
    <col min="2795" max="2816" width="9.875" style="4"/>
    <col min="2817" max="2817" width="2.25" style="4" customWidth="1"/>
    <col min="2818" max="2818" width="101.625" style="4" bestFit="1" customWidth="1"/>
    <col min="2819" max="3050" width="9.875" style="4" customWidth="1"/>
    <col min="3051" max="3072" width="9.875" style="4"/>
    <col min="3073" max="3073" width="2.25" style="4" customWidth="1"/>
    <col min="3074" max="3074" width="101.625" style="4" bestFit="1" customWidth="1"/>
    <col min="3075" max="3306" width="9.875" style="4" customWidth="1"/>
    <col min="3307" max="3328" width="9.875" style="4"/>
    <col min="3329" max="3329" width="2.25" style="4" customWidth="1"/>
    <col min="3330" max="3330" width="101.625" style="4" bestFit="1" customWidth="1"/>
    <col min="3331" max="3562" width="9.875" style="4" customWidth="1"/>
    <col min="3563" max="3584" width="9.875" style="4"/>
    <col min="3585" max="3585" width="2.25" style="4" customWidth="1"/>
    <col min="3586" max="3586" width="101.625" style="4" bestFit="1" customWidth="1"/>
    <col min="3587" max="3818" width="9.875" style="4" customWidth="1"/>
    <col min="3819" max="3840" width="9.875" style="4"/>
    <col min="3841" max="3841" width="2.25" style="4" customWidth="1"/>
    <col min="3842" max="3842" width="101.625" style="4" bestFit="1" customWidth="1"/>
    <col min="3843" max="4074" width="9.875" style="4" customWidth="1"/>
    <col min="4075" max="4096" width="9.875" style="4"/>
    <col min="4097" max="4097" width="2.25" style="4" customWidth="1"/>
    <col min="4098" max="4098" width="101.625" style="4" bestFit="1" customWidth="1"/>
    <col min="4099" max="4330" width="9.875" style="4" customWidth="1"/>
    <col min="4331" max="4352" width="9.875" style="4"/>
    <col min="4353" max="4353" width="2.25" style="4" customWidth="1"/>
    <col min="4354" max="4354" width="101.625" style="4" bestFit="1" customWidth="1"/>
    <col min="4355" max="4586" width="9.875" style="4" customWidth="1"/>
    <col min="4587" max="4608" width="9.875" style="4"/>
    <col min="4609" max="4609" width="2.25" style="4" customWidth="1"/>
    <col min="4610" max="4610" width="101.625" style="4" bestFit="1" customWidth="1"/>
    <col min="4611" max="4842" width="9.875" style="4" customWidth="1"/>
    <col min="4843" max="4864" width="9.875" style="4"/>
    <col min="4865" max="4865" width="2.25" style="4" customWidth="1"/>
    <col min="4866" max="4866" width="101.625" style="4" bestFit="1" customWidth="1"/>
    <col min="4867" max="5098" width="9.875" style="4" customWidth="1"/>
    <col min="5099" max="5120" width="9.875" style="4"/>
    <col min="5121" max="5121" width="2.25" style="4" customWidth="1"/>
    <col min="5122" max="5122" width="101.625" style="4" bestFit="1" customWidth="1"/>
    <col min="5123" max="5354" width="9.875" style="4" customWidth="1"/>
    <col min="5355" max="5376" width="9.875" style="4"/>
    <col min="5377" max="5377" width="2.25" style="4" customWidth="1"/>
    <col min="5378" max="5378" width="101.625" style="4" bestFit="1" customWidth="1"/>
    <col min="5379" max="5610" width="9.875" style="4" customWidth="1"/>
    <col min="5611" max="5632" width="9.875" style="4"/>
    <col min="5633" max="5633" width="2.25" style="4" customWidth="1"/>
    <col min="5634" max="5634" width="101.625" style="4" bestFit="1" customWidth="1"/>
    <col min="5635" max="5866" width="9.875" style="4" customWidth="1"/>
    <col min="5867" max="5888" width="9.875" style="4"/>
    <col min="5889" max="5889" width="2.25" style="4" customWidth="1"/>
    <col min="5890" max="5890" width="101.625" style="4" bestFit="1" customWidth="1"/>
    <col min="5891" max="6122" width="9.875" style="4" customWidth="1"/>
    <col min="6123" max="6144" width="9.875" style="4"/>
    <col min="6145" max="6145" width="2.25" style="4" customWidth="1"/>
    <col min="6146" max="6146" width="101.625" style="4" bestFit="1" customWidth="1"/>
    <col min="6147" max="6378" width="9.875" style="4" customWidth="1"/>
    <col min="6379" max="6400" width="9.875" style="4"/>
    <col min="6401" max="6401" width="2.25" style="4" customWidth="1"/>
    <col min="6402" max="6402" width="101.625" style="4" bestFit="1" customWidth="1"/>
    <col min="6403" max="6634" width="9.875" style="4" customWidth="1"/>
    <col min="6635" max="6656" width="9.875" style="4"/>
    <col min="6657" max="6657" width="2.25" style="4" customWidth="1"/>
    <col min="6658" max="6658" width="101.625" style="4" bestFit="1" customWidth="1"/>
    <col min="6659" max="6890" width="9.875" style="4" customWidth="1"/>
    <col min="6891" max="6912" width="9.875" style="4"/>
    <col min="6913" max="6913" width="2.25" style="4" customWidth="1"/>
    <col min="6914" max="6914" width="101.625" style="4" bestFit="1" customWidth="1"/>
    <col min="6915" max="7146" width="9.875" style="4" customWidth="1"/>
    <col min="7147" max="7168" width="9.875" style="4"/>
    <col min="7169" max="7169" width="2.25" style="4" customWidth="1"/>
    <col min="7170" max="7170" width="101.625" style="4" bestFit="1" customWidth="1"/>
    <col min="7171" max="7402" width="9.875" style="4" customWidth="1"/>
    <col min="7403" max="7424" width="9.875" style="4"/>
    <col min="7425" max="7425" width="2.25" style="4" customWidth="1"/>
    <col min="7426" max="7426" width="101.625" style="4" bestFit="1" customWidth="1"/>
    <col min="7427" max="7658" width="9.875" style="4" customWidth="1"/>
    <col min="7659" max="7680" width="9.875" style="4"/>
    <col min="7681" max="7681" width="2.25" style="4" customWidth="1"/>
    <col min="7682" max="7682" width="101.625" style="4" bestFit="1" customWidth="1"/>
    <col min="7683" max="7914" width="9.875" style="4" customWidth="1"/>
    <col min="7915" max="7936" width="9.875" style="4"/>
    <col min="7937" max="7937" width="2.25" style="4" customWidth="1"/>
    <col min="7938" max="7938" width="101.625" style="4" bestFit="1" customWidth="1"/>
    <col min="7939" max="8170" width="9.875" style="4" customWidth="1"/>
    <col min="8171" max="8192" width="9.875" style="4"/>
    <col min="8193" max="8193" width="2.25" style="4" customWidth="1"/>
    <col min="8194" max="8194" width="101.625" style="4" bestFit="1" customWidth="1"/>
    <col min="8195" max="8426" width="9.875" style="4" customWidth="1"/>
    <col min="8427" max="8448" width="9.875" style="4"/>
    <col min="8449" max="8449" width="2.25" style="4" customWidth="1"/>
    <col min="8450" max="8450" width="101.625" style="4" bestFit="1" customWidth="1"/>
    <col min="8451" max="8682" width="9.875" style="4" customWidth="1"/>
    <col min="8683" max="8704" width="9.875" style="4"/>
    <col min="8705" max="8705" width="2.25" style="4" customWidth="1"/>
    <col min="8706" max="8706" width="101.625" style="4" bestFit="1" customWidth="1"/>
    <col min="8707" max="8938" width="9.875" style="4" customWidth="1"/>
    <col min="8939" max="8960" width="9.875" style="4"/>
    <col min="8961" max="8961" width="2.25" style="4" customWidth="1"/>
    <col min="8962" max="8962" width="101.625" style="4" bestFit="1" customWidth="1"/>
    <col min="8963" max="9194" width="9.875" style="4" customWidth="1"/>
    <col min="9195" max="9216" width="9.875" style="4"/>
    <col min="9217" max="9217" width="2.25" style="4" customWidth="1"/>
    <col min="9218" max="9218" width="101.625" style="4" bestFit="1" customWidth="1"/>
    <col min="9219" max="9450" width="9.875" style="4" customWidth="1"/>
    <col min="9451" max="9472" width="9.875" style="4"/>
    <col min="9473" max="9473" width="2.25" style="4" customWidth="1"/>
    <col min="9474" max="9474" width="101.625" style="4" bestFit="1" customWidth="1"/>
    <col min="9475" max="9706" width="9.875" style="4" customWidth="1"/>
    <col min="9707" max="9728" width="9.875" style="4"/>
    <col min="9729" max="9729" width="2.25" style="4" customWidth="1"/>
    <col min="9730" max="9730" width="101.625" style="4" bestFit="1" customWidth="1"/>
    <col min="9731" max="9962" width="9.875" style="4" customWidth="1"/>
    <col min="9963" max="9984" width="9.875" style="4"/>
    <col min="9985" max="9985" width="2.25" style="4" customWidth="1"/>
    <col min="9986" max="9986" width="101.625" style="4" bestFit="1" customWidth="1"/>
    <col min="9987" max="10218" width="9.875" style="4" customWidth="1"/>
    <col min="10219" max="10240" width="9.875" style="4"/>
    <col min="10241" max="10241" width="2.25" style="4" customWidth="1"/>
    <col min="10242" max="10242" width="101.625" style="4" bestFit="1" customWidth="1"/>
    <col min="10243" max="10474" width="9.875" style="4" customWidth="1"/>
    <col min="10475" max="10496" width="9.875" style="4"/>
    <col min="10497" max="10497" width="2.25" style="4" customWidth="1"/>
    <col min="10498" max="10498" width="101.625" style="4" bestFit="1" customWidth="1"/>
    <col min="10499" max="10730" width="9.875" style="4" customWidth="1"/>
    <col min="10731" max="10752" width="9.875" style="4"/>
    <col min="10753" max="10753" width="2.25" style="4" customWidth="1"/>
    <col min="10754" max="10754" width="101.625" style="4" bestFit="1" customWidth="1"/>
    <col min="10755" max="10986" width="9.875" style="4" customWidth="1"/>
    <col min="10987" max="11008" width="9.875" style="4"/>
    <col min="11009" max="11009" width="2.25" style="4" customWidth="1"/>
    <col min="11010" max="11010" width="101.625" style="4" bestFit="1" customWidth="1"/>
    <col min="11011" max="11242" width="9.875" style="4" customWidth="1"/>
    <col min="11243" max="11264" width="9.875" style="4"/>
    <col min="11265" max="11265" width="2.25" style="4" customWidth="1"/>
    <col min="11266" max="11266" width="101.625" style="4" bestFit="1" customWidth="1"/>
    <col min="11267" max="11498" width="9.875" style="4" customWidth="1"/>
    <col min="11499" max="11520" width="9.875" style="4"/>
    <col min="11521" max="11521" width="2.25" style="4" customWidth="1"/>
    <col min="11522" max="11522" width="101.625" style="4" bestFit="1" customWidth="1"/>
    <col min="11523" max="11754" width="9.875" style="4" customWidth="1"/>
    <col min="11755" max="11776" width="9.875" style="4"/>
    <col min="11777" max="11777" width="2.25" style="4" customWidth="1"/>
    <col min="11778" max="11778" width="101.625" style="4" bestFit="1" customWidth="1"/>
    <col min="11779" max="12010" width="9.875" style="4" customWidth="1"/>
    <col min="12011" max="12032" width="9.875" style="4"/>
    <col min="12033" max="12033" width="2.25" style="4" customWidth="1"/>
    <col min="12034" max="12034" width="101.625" style="4" bestFit="1" customWidth="1"/>
    <col min="12035" max="12266" width="9.875" style="4" customWidth="1"/>
    <col min="12267" max="12288" width="9.875" style="4"/>
    <col min="12289" max="12289" width="2.25" style="4" customWidth="1"/>
    <col min="12290" max="12290" width="101.625" style="4" bestFit="1" customWidth="1"/>
    <col min="12291" max="12522" width="9.875" style="4" customWidth="1"/>
    <col min="12523" max="12544" width="9.875" style="4"/>
    <col min="12545" max="12545" width="2.25" style="4" customWidth="1"/>
    <col min="12546" max="12546" width="101.625" style="4" bestFit="1" customWidth="1"/>
    <col min="12547" max="12778" width="9.875" style="4" customWidth="1"/>
    <col min="12779" max="12800" width="9.875" style="4"/>
    <col min="12801" max="12801" width="2.25" style="4" customWidth="1"/>
    <col min="12802" max="12802" width="101.625" style="4" bestFit="1" customWidth="1"/>
    <col min="12803" max="13034" width="9.875" style="4" customWidth="1"/>
    <col min="13035" max="13056" width="9.875" style="4"/>
    <col min="13057" max="13057" width="2.25" style="4" customWidth="1"/>
    <col min="13058" max="13058" width="101.625" style="4" bestFit="1" customWidth="1"/>
    <col min="13059" max="13290" width="9.875" style="4" customWidth="1"/>
    <col min="13291" max="13312" width="9.875" style="4"/>
    <col min="13313" max="13313" width="2.25" style="4" customWidth="1"/>
    <col min="13314" max="13314" width="101.625" style="4" bestFit="1" customWidth="1"/>
    <col min="13315" max="13546" width="9.875" style="4" customWidth="1"/>
    <col min="13547" max="13568" width="9.875" style="4"/>
    <col min="13569" max="13569" width="2.25" style="4" customWidth="1"/>
    <col min="13570" max="13570" width="101.625" style="4" bestFit="1" customWidth="1"/>
    <col min="13571" max="13802" width="9.875" style="4" customWidth="1"/>
    <col min="13803" max="13824" width="9.875" style="4"/>
    <col min="13825" max="13825" width="2.25" style="4" customWidth="1"/>
    <col min="13826" max="13826" width="101.625" style="4" bestFit="1" customWidth="1"/>
    <col min="13827" max="14058" width="9.875" style="4" customWidth="1"/>
    <col min="14059" max="14080" width="9.875" style="4"/>
    <col min="14081" max="14081" width="2.25" style="4" customWidth="1"/>
    <col min="14082" max="14082" width="101.625" style="4" bestFit="1" customWidth="1"/>
    <col min="14083" max="14314" width="9.875" style="4" customWidth="1"/>
    <col min="14315" max="14336" width="9.875" style="4"/>
    <col min="14337" max="14337" width="2.25" style="4" customWidth="1"/>
    <col min="14338" max="14338" width="101.625" style="4" bestFit="1" customWidth="1"/>
    <col min="14339" max="14570" width="9.875" style="4" customWidth="1"/>
    <col min="14571" max="14592" width="9.875" style="4"/>
    <col min="14593" max="14593" width="2.25" style="4" customWidth="1"/>
    <col min="14594" max="14594" width="101.625" style="4" bestFit="1" customWidth="1"/>
    <col min="14595" max="14826" width="9.875" style="4" customWidth="1"/>
    <col min="14827" max="14848" width="9.875" style="4"/>
    <col min="14849" max="14849" width="2.25" style="4" customWidth="1"/>
    <col min="14850" max="14850" width="101.625" style="4" bestFit="1" customWidth="1"/>
    <col min="14851" max="15082" width="9.875" style="4" customWidth="1"/>
    <col min="15083" max="15104" width="9.875" style="4"/>
    <col min="15105" max="15105" width="2.25" style="4" customWidth="1"/>
    <col min="15106" max="15106" width="101.625" style="4" bestFit="1" customWidth="1"/>
    <col min="15107" max="15338" width="9.875" style="4" customWidth="1"/>
    <col min="15339" max="15360" width="9.875" style="4"/>
    <col min="15361" max="15361" width="2.25" style="4" customWidth="1"/>
    <col min="15362" max="15362" width="101.625" style="4" bestFit="1" customWidth="1"/>
    <col min="15363" max="15594" width="9.875" style="4" customWidth="1"/>
    <col min="15595" max="15616" width="9.875" style="4"/>
    <col min="15617" max="15617" width="2.25" style="4" customWidth="1"/>
    <col min="15618" max="15618" width="101.625" style="4" bestFit="1" customWidth="1"/>
    <col min="15619" max="15850" width="9.875" style="4" customWidth="1"/>
    <col min="15851" max="15872" width="9.875" style="4"/>
    <col min="15873" max="15873" width="2.25" style="4" customWidth="1"/>
    <col min="15874" max="15874" width="101.625" style="4" bestFit="1" customWidth="1"/>
    <col min="15875" max="16106" width="9.875" style="4" customWidth="1"/>
    <col min="16107" max="16128" width="9.875" style="4"/>
    <col min="16129" max="16129" width="2.25" style="4" customWidth="1"/>
    <col min="16130" max="16130" width="101.625" style="4" bestFit="1" customWidth="1"/>
    <col min="16131" max="16362" width="9.875" style="4" customWidth="1"/>
    <col min="16363" max="16384" width="9.875" style="4"/>
  </cols>
  <sheetData>
    <row r="1" spans="2:2" ht="24" customHeight="1">
      <c r="B1" s="25" t="s">
        <v>19</v>
      </c>
    </row>
    <row r="2" spans="2:2" ht="25.5" customHeight="1">
      <c r="B2" s="17" t="s">
        <v>20</v>
      </c>
    </row>
    <row r="3" spans="2:2" ht="24.75" customHeight="1">
      <c r="B3" s="18" t="s">
        <v>408</v>
      </c>
    </row>
    <row r="4" spans="2:2" ht="24.75" customHeight="1">
      <c r="B4" s="18" t="s">
        <v>564</v>
      </c>
    </row>
    <row r="5" spans="2:2" ht="24.75" customHeight="1">
      <c r="B5" s="18" t="s">
        <v>565</v>
      </c>
    </row>
    <row r="6" spans="2:2" ht="24.75" customHeight="1">
      <c r="B6" s="18" t="s">
        <v>566</v>
      </c>
    </row>
    <row r="7" spans="2:2" ht="24" customHeight="1">
      <c r="B7" s="18" t="s">
        <v>460</v>
      </c>
    </row>
    <row r="8" spans="2:2" ht="25.5" customHeight="1">
      <c r="B8" s="18" t="s">
        <v>567</v>
      </c>
    </row>
    <row r="9" spans="2:2" ht="25.5" customHeight="1">
      <c r="B9" s="18" t="s">
        <v>447</v>
      </c>
    </row>
    <row r="10" spans="2:2" ht="25.5" customHeight="1">
      <c r="B10" s="18" t="s">
        <v>461</v>
      </c>
    </row>
    <row r="11" spans="2:2" ht="24" customHeight="1">
      <c r="B11" s="18" t="s">
        <v>448</v>
      </c>
    </row>
    <row r="12" spans="2:2" ht="24.75" customHeight="1">
      <c r="B12" s="18" t="s">
        <v>462</v>
      </c>
    </row>
    <row r="13" spans="2:2" ht="24.75" customHeight="1">
      <c r="B13" s="18" t="s">
        <v>449</v>
      </c>
    </row>
    <row r="14" spans="2:2" ht="24.75" customHeight="1">
      <c r="B14" s="18" t="s">
        <v>450</v>
      </c>
    </row>
    <row r="15" spans="2:2" ht="24" customHeight="1">
      <c r="B15" s="18" t="s">
        <v>443</v>
      </c>
    </row>
    <row r="16" spans="2:2" ht="24" customHeight="1">
      <c r="B16" s="18" t="s">
        <v>451</v>
      </c>
    </row>
    <row r="17" spans="2:2" ht="24" customHeight="1">
      <c r="B17" s="18" t="s">
        <v>452</v>
      </c>
    </row>
    <row r="18" spans="2:2" ht="24" customHeight="1">
      <c r="B18" s="18" t="s">
        <v>444</v>
      </c>
    </row>
    <row r="19" spans="2:2" ht="24" customHeight="1">
      <c r="B19" s="18" t="s">
        <v>446</v>
      </c>
    </row>
    <row r="20" spans="2:2" ht="24" customHeight="1">
      <c r="B20" s="18" t="s">
        <v>445</v>
      </c>
    </row>
    <row r="21" spans="2:2" ht="24.75" customHeight="1">
      <c r="B21" s="18" t="s">
        <v>459</v>
      </c>
    </row>
    <row r="22" spans="2:2" ht="24.75" customHeight="1">
      <c r="B22" s="18" t="s">
        <v>568</v>
      </c>
    </row>
    <row r="23" spans="2:2" ht="24.75" customHeight="1">
      <c r="B23" s="18" t="s">
        <v>569</v>
      </c>
    </row>
    <row r="24" spans="2:2" ht="24" customHeight="1">
      <c r="B24" s="18" t="s">
        <v>411</v>
      </c>
    </row>
    <row r="25" spans="2:2" ht="24" customHeight="1">
      <c r="B25" s="18" t="s">
        <v>453</v>
      </c>
    </row>
    <row r="26" spans="2:2" ht="24" customHeight="1">
      <c r="B26" s="18" t="s">
        <v>454</v>
      </c>
    </row>
    <row r="27" spans="2:2" ht="22.5" customHeight="1">
      <c r="B27" s="18" t="s">
        <v>455</v>
      </c>
    </row>
    <row r="28" spans="2:2" ht="22.5" customHeight="1">
      <c r="B28" s="18" t="s">
        <v>456</v>
      </c>
    </row>
    <row r="29" spans="2:2" ht="22.5" customHeight="1">
      <c r="B29" s="18" t="s">
        <v>458</v>
      </c>
    </row>
    <row r="30" spans="2:2" ht="22.5" customHeight="1">
      <c r="B30" s="18" t="s">
        <v>457</v>
      </c>
    </row>
  </sheetData>
  <phoneticPr fontId="1"/>
  <pageMargins left="0.70866141732283472" right="0.47244094488188981" top="1.0629921259842521" bottom="0.86614173228346458" header="0" footer="0.59055118110236227"/>
  <pageSetup paperSize="9" orientation="portrait" r:id="rId1"/>
  <headerFooter alignWithMargins="0">
    <oddFooter>&amp;C3</oddFooter>
  </headerFooter>
  <colBreaks count="1" manualBreakCount="1">
    <brk id="1"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B1:D57"/>
  <sheetViews>
    <sheetView view="pageBreakPreview" topLeftCell="B1" zoomScaleNormal="100" zoomScaleSheetLayoutView="100" workbookViewId="0">
      <selection activeCell="C66" sqref="C66"/>
    </sheetView>
  </sheetViews>
  <sheetFormatPr defaultColWidth="9.875" defaultRowHeight="14.25"/>
  <cols>
    <col min="1" max="1" width="2.25" style="4" customWidth="1"/>
    <col min="2" max="2" width="92.375" style="12" customWidth="1"/>
    <col min="3" max="234" width="9.875" style="4" customWidth="1"/>
    <col min="235" max="256" width="9.875" style="4"/>
    <col min="257" max="257" width="2.25" style="4" customWidth="1"/>
    <col min="258" max="258" width="101.625" style="4" bestFit="1" customWidth="1"/>
    <col min="259" max="490" width="9.875" style="4" customWidth="1"/>
    <col min="491" max="512" width="9.875" style="4"/>
    <col min="513" max="513" width="2.25" style="4" customWidth="1"/>
    <col min="514" max="514" width="101.625" style="4" bestFit="1" customWidth="1"/>
    <col min="515" max="746" width="9.875" style="4" customWidth="1"/>
    <col min="747" max="768" width="9.875" style="4"/>
    <col min="769" max="769" width="2.25" style="4" customWidth="1"/>
    <col min="770" max="770" width="101.625" style="4" bestFit="1" customWidth="1"/>
    <col min="771" max="1002" width="9.875" style="4" customWidth="1"/>
    <col min="1003" max="1024" width="9.875" style="4"/>
    <col min="1025" max="1025" width="2.25" style="4" customWidth="1"/>
    <col min="1026" max="1026" width="101.625" style="4" bestFit="1" customWidth="1"/>
    <col min="1027" max="1258" width="9.875" style="4" customWidth="1"/>
    <col min="1259" max="1280" width="9.875" style="4"/>
    <col min="1281" max="1281" width="2.25" style="4" customWidth="1"/>
    <col min="1282" max="1282" width="101.625" style="4" bestFit="1" customWidth="1"/>
    <col min="1283" max="1514" width="9.875" style="4" customWidth="1"/>
    <col min="1515" max="1536" width="9.875" style="4"/>
    <col min="1537" max="1537" width="2.25" style="4" customWidth="1"/>
    <col min="1538" max="1538" width="101.625" style="4" bestFit="1" customWidth="1"/>
    <col min="1539" max="1770" width="9.875" style="4" customWidth="1"/>
    <col min="1771" max="1792" width="9.875" style="4"/>
    <col min="1793" max="1793" width="2.25" style="4" customWidth="1"/>
    <col min="1794" max="1794" width="101.625" style="4" bestFit="1" customWidth="1"/>
    <col min="1795" max="2026" width="9.875" style="4" customWidth="1"/>
    <col min="2027" max="2048" width="9.875" style="4"/>
    <col min="2049" max="2049" width="2.25" style="4" customWidth="1"/>
    <col min="2050" max="2050" width="101.625" style="4" bestFit="1" customWidth="1"/>
    <col min="2051" max="2282" width="9.875" style="4" customWidth="1"/>
    <col min="2283" max="2304" width="9.875" style="4"/>
    <col min="2305" max="2305" width="2.25" style="4" customWidth="1"/>
    <col min="2306" max="2306" width="101.625" style="4" bestFit="1" customWidth="1"/>
    <col min="2307" max="2538" width="9.875" style="4" customWidth="1"/>
    <col min="2539" max="2560" width="9.875" style="4"/>
    <col min="2561" max="2561" width="2.25" style="4" customWidth="1"/>
    <col min="2562" max="2562" width="101.625" style="4" bestFit="1" customWidth="1"/>
    <col min="2563" max="2794" width="9.875" style="4" customWidth="1"/>
    <col min="2795" max="2816" width="9.875" style="4"/>
    <col min="2817" max="2817" width="2.25" style="4" customWidth="1"/>
    <col min="2818" max="2818" width="101.625" style="4" bestFit="1" customWidth="1"/>
    <col min="2819" max="3050" width="9.875" style="4" customWidth="1"/>
    <col min="3051" max="3072" width="9.875" style="4"/>
    <col min="3073" max="3073" width="2.25" style="4" customWidth="1"/>
    <col min="3074" max="3074" width="101.625" style="4" bestFit="1" customWidth="1"/>
    <col min="3075" max="3306" width="9.875" style="4" customWidth="1"/>
    <col min="3307" max="3328" width="9.875" style="4"/>
    <col min="3329" max="3329" width="2.25" style="4" customWidth="1"/>
    <col min="3330" max="3330" width="101.625" style="4" bestFit="1" customWidth="1"/>
    <col min="3331" max="3562" width="9.875" style="4" customWidth="1"/>
    <col min="3563" max="3584" width="9.875" style="4"/>
    <col min="3585" max="3585" width="2.25" style="4" customWidth="1"/>
    <col min="3586" max="3586" width="101.625" style="4" bestFit="1" customWidth="1"/>
    <col min="3587" max="3818" width="9.875" style="4" customWidth="1"/>
    <col min="3819" max="3840" width="9.875" style="4"/>
    <col min="3841" max="3841" width="2.25" style="4" customWidth="1"/>
    <col min="3842" max="3842" width="101.625" style="4" bestFit="1" customWidth="1"/>
    <col min="3843" max="4074" width="9.875" style="4" customWidth="1"/>
    <col min="4075" max="4096" width="9.875" style="4"/>
    <col min="4097" max="4097" width="2.25" style="4" customWidth="1"/>
    <col min="4098" max="4098" width="101.625" style="4" bestFit="1" customWidth="1"/>
    <col min="4099" max="4330" width="9.875" style="4" customWidth="1"/>
    <col min="4331" max="4352" width="9.875" style="4"/>
    <col min="4353" max="4353" width="2.25" style="4" customWidth="1"/>
    <col min="4354" max="4354" width="101.625" style="4" bestFit="1" customWidth="1"/>
    <col min="4355" max="4586" width="9.875" style="4" customWidth="1"/>
    <col min="4587" max="4608" width="9.875" style="4"/>
    <col min="4609" max="4609" width="2.25" style="4" customWidth="1"/>
    <col min="4610" max="4610" width="101.625" style="4" bestFit="1" customWidth="1"/>
    <col min="4611" max="4842" width="9.875" style="4" customWidth="1"/>
    <col min="4843" max="4864" width="9.875" style="4"/>
    <col min="4865" max="4865" width="2.25" style="4" customWidth="1"/>
    <col min="4866" max="4866" width="101.625" style="4" bestFit="1" customWidth="1"/>
    <col min="4867" max="5098" width="9.875" style="4" customWidth="1"/>
    <col min="5099" max="5120" width="9.875" style="4"/>
    <col min="5121" max="5121" width="2.25" style="4" customWidth="1"/>
    <col min="5122" max="5122" width="101.625" style="4" bestFit="1" customWidth="1"/>
    <col min="5123" max="5354" width="9.875" style="4" customWidth="1"/>
    <col min="5355" max="5376" width="9.875" style="4"/>
    <col min="5377" max="5377" width="2.25" style="4" customWidth="1"/>
    <col min="5378" max="5378" width="101.625" style="4" bestFit="1" customWidth="1"/>
    <col min="5379" max="5610" width="9.875" style="4" customWidth="1"/>
    <col min="5611" max="5632" width="9.875" style="4"/>
    <col min="5633" max="5633" width="2.25" style="4" customWidth="1"/>
    <col min="5634" max="5634" width="101.625" style="4" bestFit="1" customWidth="1"/>
    <col min="5635" max="5866" width="9.875" style="4" customWidth="1"/>
    <col min="5867" max="5888" width="9.875" style="4"/>
    <col min="5889" max="5889" width="2.25" style="4" customWidth="1"/>
    <col min="5890" max="5890" width="101.625" style="4" bestFit="1" customWidth="1"/>
    <col min="5891" max="6122" width="9.875" style="4" customWidth="1"/>
    <col min="6123" max="6144" width="9.875" style="4"/>
    <col min="6145" max="6145" width="2.25" style="4" customWidth="1"/>
    <col min="6146" max="6146" width="101.625" style="4" bestFit="1" customWidth="1"/>
    <col min="6147" max="6378" width="9.875" style="4" customWidth="1"/>
    <col min="6379" max="6400" width="9.875" style="4"/>
    <col min="6401" max="6401" width="2.25" style="4" customWidth="1"/>
    <col min="6402" max="6402" width="101.625" style="4" bestFit="1" customWidth="1"/>
    <col min="6403" max="6634" width="9.875" style="4" customWidth="1"/>
    <col min="6635" max="6656" width="9.875" style="4"/>
    <col min="6657" max="6657" width="2.25" style="4" customWidth="1"/>
    <col min="6658" max="6658" width="101.625" style="4" bestFit="1" customWidth="1"/>
    <col min="6659" max="6890" width="9.875" style="4" customWidth="1"/>
    <col min="6891" max="6912" width="9.875" style="4"/>
    <col min="6913" max="6913" width="2.25" style="4" customWidth="1"/>
    <col min="6914" max="6914" width="101.625" style="4" bestFit="1" customWidth="1"/>
    <col min="6915" max="7146" width="9.875" style="4" customWidth="1"/>
    <col min="7147" max="7168" width="9.875" style="4"/>
    <col min="7169" max="7169" width="2.25" style="4" customWidth="1"/>
    <col min="7170" max="7170" width="101.625" style="4" bestFit="1" customWidth="1"/>
    <col min="7171" max="7402" width="9.875" style="4" customWidth="1"/>
    <col min="7403" max="7424" width="9.875" style="4"/>
    <col min="7425" max="7425" width="2.25" style="4" customWidth="1"/>
    <col min="7426" max="7426" width="101.625" style="4" bestFit="1" customWidth="1"/>
    <col min="7427" max="7658" width="9.875" style="4" customWidth="1"/>
    <col min="7659" max="7680" width="9.875" style="4"/>
    <col min="7681" max="7681" width="2.25" style="4" customWidth="1"/>
    <col min="7682" max="7682" width="101.625" style="4" bestFit="1" customWidth="1"/>
    <col min="7683" max="7914" width="9.875" style="4" customWidth="1"/>
    <col min="7915" max="7936" width="9.875" style="4"/>
    <col min="7937" max="7937" width="2.25" style="4" customWidth="1"/>
    <col min="7938" max="7938" width="101.625" style="4" bestFit="1" customWidth="1"/>
    <col min="7939" max="8170" width="9.875" style="4" customWidth="1"/>
    <col min="8171" max="8192" width="9.875" style="4"/>
    <col min="8193" max="8193" width="2.25" style="4" customWidth="1"/>
    <col min="8194" max="8194" width="101.625" style="4" bestFit="1" customWidth="1"/>
    <col min="8195" max="8426" width="9.875" style="4" customWidth="1"/>
    <col min="8427" max="8448" width="9.875" style="4"/>
    <col min="8449" max="8449" width="2.25" style="4" customWidth="1"/>
    <col min="8450" max="8450" width="101.625" style="4" bestFit="1" customWidth="1"/>
    <col min="8451" max="8682" width="9.875" style="4" customWidth="1"/>
    <col min="8683" max="8704" width="9.875" style="4"/>
    <col min="8705" max="8705" width="2.25" style="4" customWidth="1"/>
    <col min="8706" max="8706" width="101.625" style="4" bestFit="1" customWidth="1"/>
    <col min="8707" max="8938" width="9.875" style="4" customWidth="1"/>
    <col min="8939" max="8960" width="9.875" style="4"/>
    <col min="8961" max="8961" width="2.25" style="4" customWidth="1"/>
    <col min="8962" max="8962" width="101.625" style="4" bestFit="1" customWidth="1"/>
    <col min="8963" max="9194" width="9.875" style="4" customWidth="1"/>
    <col min="9195" max="9216" width="9.875" style="4"/>
    <col min="9217" max="9217" width="2.25" style="4" customWidth="1"/>
    <col min="9218" max="9218" width="101.625" style="4" bestFit="1" customWidth="1"/>
    <col min="9219" max="9450" width="9.875" style="4" customWidth="1"/>
    <col min="9451" max="9472" width="9.875" style="4"/>
    <col min="9473" max="9473" width="2.25" style="4" customWidth="1"/>
    <col min="9474" max="9474" width="101.625" style="4" bestFit="1" customWidth="1"/>
    <col min="9475" max="9706" width="9.875" style="4" customWidth="1"/>
    <col min="9707" max="9728" width="9.875" style="4"/>
    <col min="9729" max="9729" width="2.25" style="4" customWidth="1"/>
    <col min="9730" max="9730" width="101.625" style="4" bestFit="1" customWidth="1"/>
    <col min="9731" max="9962" width="9.875" style="4" customWidth="1"/>
    <col min="9963" max="9984" width="9.875" style="4"/>
    <col min="9985" max="9985" width="2.25" style="4" customWidth="1"/>
    <col min="9986" max="9986" width="101.625" style="4" bestFit="1" customWidth="1"/>
    <col min="9987" max="10218" width="9.875" style="4" customWidth="1"/>
    <col min="10219" max="10240" width="9.875" style="4"/>
    <col min="10241" max="10241" width="2.25" style="4" customWidth="1"/>
    <col min="10242" max="10242" width="101.625" style="4" bestFit="1" customWidth="1"/>
    <col min="10243" max="10474" width="9.875" style="4" customWidth="1"/>
    <col min="10475" max="10496" width="9.875" style="4"/>
    <col min="10497" max="10497" width="2.25" style="4" customWidth="1"/>
    <col min="10498" max="10498" width="101.625" style="4" bestFit="1" customWidth="1"/>
    <col min="10499" max="10730" width="9.875" style="4" customWidth="1"/>
    <col min="10731" max="10752" width="9.875" style="4"/>
    <col min="10753" max="10753" width="2.25" style="4" customWidth="1"/>
    <col min="10754" max="10754" width="101.625" style="4" bestFit="1" customWidth="1"/>
    <col min="10755" max="10986" width="9.875" style="4" customWidth="1"/>
    <col min="10987" max="11008" width="9.875" style="4"/>
    <col min="11009" max="11009" width="2.25" style="4" customWidth="1"/>
    <col min="11010" max="11010" width="101.625" style="4" bestFit="1" customWidth="1"/>
    <col min="11011" max="11242" width="9.875" style="4" customWidth="1"/>
    <col min="11243" max="11264" width="9.875" style="4"/>
    <col min="11265" max="11265" width="2.25" style="4" customWidth="1"/>
    <col min="11266" max="11266" width="101.625" style="4" bestFit="1" customWidth="1"/>
    <col min="11267" max="11498" width="9.875" style="4" customWidth="1"/>
    <col min="11499" max="11520" width="9.875" style="4"/>
    <col min="11521" max="11521" width="2.25" style="4" customWidth="1"/>
    <col min="11522" max="11522" width="101.625" style="4" bestFit="1" customWidth="1"/>
    <col min="11523" max="11754" width="9.875" style="4" customWidth="1"/>
    <col min="11755" max="11776" width="9.875" style="4"/>
    <col min="11777" max="11777" width="2.25" style="4" customWidth="1"/>
    <col min="11778" max="11778" width="101.625" style="4" bestFit="1" customWidth="1"/>
    <col min="11779" max="12010" width="9.875" style="4" customWidth="1"/>
    <col min="12011" max="12032" width="9.875" style="4"/>
    <col min="12033" max="12033" width="2.25" style="4" customWidth="1"/>
    <col min="12034" max="12034" width="101.625" style="4" bestFit="1" customWidth="1"/>
    <col min="12035" max="12266" width="9.875" style="4" customWidth="1"/>
    <col min="12267" max="12288" width="9.875" style="4"/>
    <col min="12289" max="12289" width="2.25" style="4" customWidth="1"/>
    <col min="12290" max="12290" width="101.625" style="4" bestFit="1" customWidth="1"/>
    <col min="12291" max="12522" width="9.875" style="4" customWidth="1"/>
    <col min="12523" max="12544" width="9.875" style="4"/>
    <col min="12545" max="12545" width="2.25" style="4" customWidth="1"/>
    <col min="12546" max="12546" width="101.625" style="4" bestFit="1" customWidth="1"/>
    <col min="12547" max="12778" width="9.875" style="4" customWidth="1"/>
    <col min="12779" max="12800" width="9.875" style="4"/>
    <col min="12801" max="12801" width="2.25" style="4" customWidth="1"/>
    <col min="12802" max="12802" width="101.625" style="4" bestFit="1" customWidth="1"/>
    <col min="12803" max="13034" width="9.875" style="4" customWidth="1"/>
    <col min="13035" max="13056" width="9.875" style="4"/>
    <col min="13057" max="13057" width="2.25" style="4" customWidth="1"/>
    <col min="13058" max="13058" width="101.625" style="4" bestFit="1" customWidth="1"/>
    <col min="13059" max="13290" width="9.875" style="4" customWidth="1"/>
    <col min="13291" max="13312" width="9.875" style="4"/>
    <col min="13313" max="13313" width="2.25" style="4" customWidth="1"/>
    <col min="13314" max="13314" width="101.625" style="4" bestFit="1" customWidth="1"/>
    <col min="13315" max="13546" width="9.875" style="4" customWidth="1"/>
    <col min="13547" max="13568" width="9.875" style="4"/>
    <col min="13569" max="13569" width="2.25" style="4" customWidth="1"/>
    <col min="13570" max="13570" width="101.625" style="4" bestFit="1" customWidth="1"/>
    <col min="13571" max="13802" width="9.875" style="4" customWidth="1"/>
    <col min="13803" max="13824" width="9.875" style="4"/>
    <col min="13825" max="13825" width="2.25" style="4" customWidth="1"/>
    <col min="13826" max="13826" width="101.625" style="4" bestFit="1" customWidth="1"/>
    <col min="13827" max="14058" width="9.875" style="4" customWidth="1"/>
    <col min="14059" max="14080" width="9.875" style="4"/>
    <col min="14081" max="14081" width="2.25" style="4" customWidth="1"/>
    <col min="14082" max="14082" width="101.625" style="4" bestFit="1" customWidth="1"/>
    <col min="14083" max="14314" width="9.875" style="4" customWidth="1"/>
    <col min="14315" max="14336" width="9.875" style="4"/>
    <col min="14337" max="14337" width="2.25" style="4" customWidth="1"/>
    <col min="14338" max="14338" width="101.625" style="4" bestFit="1" customWidth="1"/>
    <col min="14339" max="14570" width="9.875" style="4" customWidth="1"/>
    <col min="14571" max="14592" width="9.875" style="4"/>
    <col min="14593" max="14593" width="2.25" style="4" customWidth="1"/>
    <col min="14594" max="14594" width="101.625" style="4" bestFit="1" customWidth="1"/>
    <col min="14595" max="14826" width="9.875" style="4" customWidth="1"/>
    <col min="14827" max="14848" width="9.875" style="4"/>
    <col min="14849" max="14849" width="2.25" style="4" customWidth="1"/>
    <col min="14850" max="14850" width="101.625" style="4" bestFit="1" customWidth="1"/>
    <col min="14851" max="15082" width="9.875" style="4" customWidth="1"/>
    <col min="15083" max="15104" width="9.875" style="4"/>
    <col min="15105" max="15105" width="2.25" style="4" customWidth="1"/>
    <col min="15106" max="15106" width="101.625" style="4" bestFit="1" customWidth="1"/>
    <col min="15107" max="15338" width="9.875" style="4" customWidth="1"/>
    <col min="15339" max="15360" width="9.875" style="4"/>
    <col min="15361" max="15361" width="2.25" style="4" customWidth="1"/>
    <col min="15362" max="15362" width="101.625" style="4" bestFit="1" customWidth="1"/>
    <col min="15363" max="15594" width="9.875" style="4" customWidth="1"/>
    <col min="15595" max="15616" width="9.875" style="4"/>
    <col min="15617" max="15617" width="2.25" style="4" customWidth="1"/>
    <col min="15618" max="15618" width="101.625" style="4" bestFit="1" customWidth="1"/>
    <col min="15619" max="15850" width="9.875" style="4" customWidth="1"/>
    <col min="15851" max="15872" width="9.875" style="4"/>
    <col min="15873" max="15873" width="2.25" style="4" customWidth="1"/>
    <col min="15874" max="15874" width="101.625" style="4" bestFit="1" customWidth="1"/>
    <col min="15875" max="16106" width="9.875" style="4" customWidth="1"/>
    <col min="16107" max="16128" width="9.875" style="4"/>
    <col min="16129" max="16129" width="2.25" style="4" customWidth="1"/>
    <col min="16130" max="16130" width="101.625" style="4" bestFit="1" customWidth="1"/>
    <col min="16131" max="16362" width="9.875" style="4" customWidth="1"/>
    <col min="16363" max="16384" width="9.875" style="4"/>
  </cols>
  <sheetData>
    <row r="1" spans="2:4" ht="23.25" customHeight="1">
      <c r="B1" s="18" t="s">
        <v>467</v>
      </c>
    </row>
    <row r="2" spans="2:4" ht="24.75" customHeight="1">
      <c r="B2" s="18" t="s">
        <v>468</v>
      </c>
    </row>
    <row r="3" spans="2:4" ht="24.75" customHeight="1">
      <c r="B3" s="18" t="s">
        <v>463</v>
      </c>
    </row>
    <row r="4" spans="2:4" ht="24.75" customHeight="1">
      <c r="B4" s="18" t="s">
        <v>464</v>
      </c>
    </row>
    <row r="5" spans="2:4" ht="24.75" customHeight="1">
      <c r="B5" s="18" t="s">
        <v>465</v>
      </c>
    </row>
    <row r="6" spans="2:4" ht="24" customHeight="1">
      <c r="B6" s="18" t="s">
        <v>21</v>
      </c>
    </row>
    <row r="7" spans="2:4" ht="24.75" customHeight="1">
      <c r="B7" s="17" t="s">
        <v>466</v>
      </c>
      <c r="C7" s="11"/>
      <c r="D7" s="11"/>
    </row>
    <row r="8" spans="2:4" ht="24" customHeight="1">
      <c r="B8" s="17" t="s">
        <v>470</v>
      </c>
      <c r="C8" s="11"/>
      <c r="D8" s="11"/>
    </row>
    <row r="9" spans="2:4" ht="24" customHeight="1">
      <c r="B9" s="12" t="s">
        <v>469</v>
      </c>
    </row>
    <row r="10" spans="2:4" ht="24" customHeight="1">
      <c r="B10" s="12" t="s">
        <v>471</v>
      </c>
    </row>
    <row r="11" spans="2:4" ht="24" customHeight="1">
      <c r="B11" s="12" t="s">
        <v>479</v>
      </c>
    </row>
    <row r="12" spans="2:4" ht="24" customHeight="1">
      <c r="B12" s="12" t="s">
        <v>478</v>
      </c>
    </row>
    <row r="13" spans="2:4" ht="24.75" customHeight="1">
      <c r="B13" s="18" t="s">
        <v>474</v>
      </c>
    </row>
    <row r="14" spans="2:4" ht="24.75" customHeight="1">
      <c r="B14" s="18" t="s">
        <v>475</v>
      </c>
    </row>
    <row r="15" spans="2:4" ht="24" customHeight="1">
      <c r="B15" s="17" t="s">
        <v>481</v>
      </c>
    </row>
    <row r="16" spans="2:4" ht="24" customHeight="1">
      <c r="B16" s="17" t="s">
        <v>476</v>
      </c>
    </row>
    <row r="17" spans="2:2" ht="24" customHeight="1">
      <c r="B17" s="17" t="s">
        <v>477</v>
      </c>
    </row>
    <row r="18" spans="2:2" ht="24" customHeight="1">
      <c r="B18" s="17" t="s">
        <v>480</v>
      </c>
    </row>
    <row r="19" spans="2:2" ht="24" customHeight="1">
      <c r="B19" s="17" t="s">
        <v>482</v>
      </c>
    </row>
    <row r="20" spans="2:2" ht="24" customHeight="1">
      <c r="B20" s="17" t="s">
        <v>483</v>
      </c>
    </row>
    <row r="21" spans="2:2" ht="24" customHeight="1">
      <c r="B21" s="17" t="s">
        <v>485</v>
      </c>
    </row>
    <row r="22" spans="2:2" ht="24" customHeight="1">
      <c r="B22" s="17" t="s">
        <v>484</v>
      </c>
    </row>
    <row r="23" spans="2:2" ht="24" customHeight="1">
      <c r="B23" s="17" t="s">
        <v>486</v>
      </c>
    </row>
    <row r="24" spans="2:2" ht="24" customHeight="1">
      <c r="B24" s="17" t="s">
        <v>487</v>
      </c>
    </row>
    <row r="25" spans="2:2" ht="24" customHeight="1">
      <c r="B25" s="17" t="s">
        <v>488</v>
      </c>
    </row>
    <row r="26" spans="2:2" ht="24" customHeight="1">
      <c r="B26" s="17" t="s">
        <v>489</v>
      </c>
    </row>
    <row r="27" spans="2:2" ht="24" customHeight="1">
      <c r="B27" s="17" t="s">
        <v>490</v>
      </c>
    </row>
    <row r="28" spans="2:2" ht="24" customHeight="1">
      <c r="B28" s="17" t="s">
        <v>491</v>
      </c>
    </row>
    <row r="29" spans="2:2" ht="24" customHeight="1">
      <c r="B29" s="17" t="s">
        <v>492</v>
      </c>
    </row>
    <row r="30" spans="2:2" ht="24" customHeight="1">
      <c r="B30" s="17" t="s">
        <v>493</v>
      </c>
    </row>
    <row r="31" spans="2:2" ht="24" customHeight="1">
      <c r="B31" s="17" t="s">
        <v>494</v>
      </c>
    </row>
    <row r="32" spans="2:2" ht="24" customHeight="1">
      <c r="B32" s="17" t="s">
        <v>495</v>
      </c>
    </row>
    <row r="33" spans="2:2" ht="24" customHeight="1">
      <c r="B33" s="17" t="s">
        <v>496</v>
      </c>
    </row>
    <row r="34" spans="2:2" ht="24.75" customHeight="1">
      <c r="B34" s="18" t="s">
        <v>22</v>
      </c>
    </row>
    <row r="35" spans="2:2" ht="24" customHeight="1">
      <c r="B35" s="18" t="s">
        <v>385</v>
      </c>
    </row>
    <row r="36" spans="2:2" ht="24.75" customHeight="1">
      <c r="B36" s="18" t="s">
        <v>359</v>
      </c>
    </row>
    <row r="37" spans="2:2" ht="24" customHeight="1">
      <c r="B37" s="18" t="s">
        <v>500</v>
      </c>
    </row>
    <row r="38" spans="2:2" ht="24" customHeight="1">
      <c r="B38" s="18" t="s">
        <v>499</v>
      </c>
    </row>
    <row r="39" spans="2:2" ht="24" customHeight="1">
      <c r="B39" s="18"/>
    </row>
    <row r="40" spans="2:2" ht="25.5" customHeight="1">
      <c r="B40" s="15" t="s">
        <v>23</v>
      </c>
    </row>
    <row r="41" spans="2:2" ht="24" customHeight="1">
      <c r="B41" s="18" t="s">
        <v>24</v>
      </c>
    </row>
    <row r="42" spans="2:2" ht="24.75" customHeight="1">
      <c r="B42" s="18" t="s">
        <v>360</v>
      </c>
    </row>
    <row r="43" spans="2:2" ht="24.75" customHeight="1">
      <c r="B43" s="18" t="s">
        <v>25</v>
      </c>
    </row>
    <row r="44" spans="2:2" ht="24.75" customHeight="1">
      <c r="B44" s="18" t="s">
        <v>409</v>
      </c>
    </row>
    <row r="45" spans="2:2" ht="24.75" customHeight="1">
      <c r="B45" s="18" t="s">
        <v>412</v>
      </c>
    </row>
    <row r="46" spans="2:2" ht="24.75" customHeight="1">
      <c r="B46" s="18" t="s">
        <v>498</v>
      </c>
    </row>
    <row r="47" spans="2:2" ht="24" customHeight="1">
      <c r="B47" s="18" t="s">
        <v>497</v>
      </c>
    </row>
    <row r="48" spans="2:2" ht="24.75" customHeight="1">
      <c r="B48" s="18" t="s">
        <v>410</v>
      </c>
    </row>
    <row r="49" spans="2:2" ht="24.75" customHeight="1">
      <c r="B49" s="18" t="s">
        <v>472</v>
      </c>
    </row>
    <row r="50" spans="2:2" ht="24.75" customHeight="1">
      <c r="B50" s="18" t="s">
        <v>473</v>
      </c>
    </row>
    <row r="51" spans="2:2" ht="24" customHeight="1">
      <c r="B51" s="18"/>
    </row>
    <row r="52" spans="2:2" ht="24.75" customHeight="1">
      <c r="B52" s="26"/>
    </row>
    <row r="53" spans="2:2" ht="24.75" customHeight="1">
      <c r="B53" s="26"/>
    </row>
    <row r="54" spans="2:2" ht="24" customHeight="1">
      <c r="B54" s="26"/>
    </row>
    <row r="55" spans="2:2" ht="24" customHeight="1">
      <c r="B55" s="26"/>
    </row>
    <row r="56" spans="2:2" ht="22.5" customHeight="1">
      <c r="B56" s="26"/>
    </row>
    <row r="57" spans="2:2" ht="23.25" customHeight="1">
      <c r="B57" s="18"/>
    </row>
  </sheetData>
  <phoneticPr fontId="1"/>
  <pageMargins left="0.70866141732283472" right="0.47244094488188981" top="1.2598425196850394" bottom="1.0629921259842521" header="0.15748031496062992" footer="0.59055118110236227"/>
  <pageSetup paperSize="9" firstPageNumber="4" orientation="portrait" useFirstPageNumber="1" r:id="rId1"/>
  <headerFooter alignWithMargins="0">
    <oddFooter>&amp;C&amp;P</oddFooter>
  </headerFooter>
  <colBreaks count="1" manualBreakCount="1">
    <brk id="1"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view="pageBreakPreview" zoomScale="60" zoomScaleNormal="100" workbookViewId="0">
      <selection activeCell="C66" sqref="C66"/>
    </sheetView>
  </sheetViews>
  <sheetFormatPr defaultRowHeight="13.5"/>
  <cols>
    <col min="1" max="9" width="12.625" customWidth="1"/>
  </cols>
  <sheetData>
    <row r="1" spans="1:9" ht="30" customHeight="1">
      <c r="A1" s="1"/>
      <c r="B1" s="1"/>
      <c r="C1" s="1"/>
      <c r="D1" s="1"/>
      <c r="E1" s="1"/>
      <c r="F1" s="1"/>
      <c r="G1" s="1"/>
    </row>
    <row r="2" spans="1:9" ht="30" customHeight="1">
      <c r="A2" s="1"/>
      <c r="B2" s="1"/>
      <c r="C2" s="1"/>
      <c r="D2" s="1"/>
      <c r="E2" s="1"/>
      <c r="F2" s="1"/>
      <c r="G2" s="1"/>
    </row>
    <row r="3" spans="1:9" ht="30" customHeight="1">
      <c r="A3" s="1"/>
      <c r="B3" s="1"/>
      <c r="C3" s="1"/>
      <c r="D3" s="1"/>
      <c r="E3" s="1"/>
      <c r="F3" s="1"/>
      <c r="G3" s="1"/>
    </row>
    <row r="4" spans="1:9" ht="30" customHeight="1">
      <c r="A4" s="1"/>
      <c r="B4" s="1"/>
      <c r="C4" s="1"/>
      <c r="D4" s="1"/>
      <c r="E4" s="1"/>
      <c r="F4" s="1"/>
      <c r="G4" s="1"/>
    </row>
    <row r="5" spans="1:9" ht="30" customHeight="1">
      <c r="A5" s="1"/>
      <c r="B5" s="1"/>
      <c r="C5" s="1"/>
      <c r="D5" s="1"/>
      <c r="E5" s="1"/>
      <c r="F5" s="1"/>
      <c r="G5" s="1"/>
    </row>
    <row r="6" spans="1:9" ht="30" customHeight="1">
      <c r="A6" s="2"/>
      <c r="B6" s="2"/>
      <c r="C6" s="2"/>
      <c r="D6" s="2"/>
      <c r="E6" s="2"/>
      <c r="F6" s="2"/>
      <c r="G6" s="1"/>
    </row>
    <row r="7" spans="1:9" ht="30" customHeight="1">
      <c r="A7" s="1"/>
      <c r="B7" s="1"/>
      <c r="C7" s="1"/>
      <c r="D7" s="1"/>
      <c r="E7" s="1"/>
      <c r="F7" s="1"/>
      <c r="G7" s="1"/>
    </row>
    <row r="8" spans="1:9" ht="45.75">
      <c r="A8" s="423" t="s">
        <v>26</v>
      </c>
      <c r="B8" s="423"/>
      <c r="C8" s="423"/>
      <c r="D8" s="423"/>
      <c r="E8" s="423"/>
      <c r="F8" s="423"/>
      <c r="G8" s="423"/>
      <c r="H8" s="423"/>
      <c r="I8" s="423"/>
    </row>
    <row r="9" spans="1:9" ht="30" customHeight="1">
      <c r="A9" s="367"/>
      <c r="B9" s="367"/>
      <c r="C9" s="367"/>
      <c r="D9" s="367"/>
      <c r="E9" s="367"/>
      <c r="F9" s="367"/>
      <c r="G9" s="367"/>
      <c r="H9" s="368"/>
      <c r="I9" s="368"/>
    </row>
    <row r="10" spans="1:9" ht="30" customHeight="1">
      <c r="A10" s="1"/>
      <c r="B10" s="1"/>
      <c r="C10" s="1"/>
      <c r="D10" s="1"/>
      <c r="E10" s="1"/>
      <c r="F10" s="1"/>
      <c r="G10" s="1"/>
    </row>
    <row r="11" spans="1:9" ht="30" customHeight="1">
      <c r="A11" s="1"/>
      <c r="B11" s="1"/>
      <c r="C11" s="1"/>
      <c r="D11" s="1"/>
      <c r="E11" s="1"/>
      <c r="F11" s="1"/>
      <c r="G11" s="1"/>
    </row>
    <row r="12" spans="1:9" ht="30" customHeight="1">
      <c r="A12" s="1"/>
      <c r="B12" s="1"/>
      <c r="C12" s="1"/>
      <c r="D12" s="1"/>
      <c r="E12" s="1"/>
      <c r="F12" s="1"/>
      <c r="G12" s="1"/>
    </row>
    <row r="13" spans="1:9" ht="30" customHeight="1">
      <c r="A13" s="1"/>
      <c r="B13" s="1"/>
      <c r="C13" s="1"/>
      <c r="D13" s="1"/>
      <c r="E13" s="1"/>
      <c r="F13" s="1"/>
      <c r="G13" s="1"/>
    </row>
    <row r="14" spans="1:9" ht="30" customHeight="1">
      <c r="A14" s="1"/>
      <c r="B14" s="1"/>
      <c r="C14" s="1"/>
      <c r="D14" s="1"/>
      <c r="E14" s="1"/>
      <c r="F14" s="1"/>
      <c r="G14" s="1"/>
    </row>
    <row r="15" spans="1:9" ht="30" customHeight="1">
      <c r="A15" s="1"/>
      <c r="B15" s="1"/>
      <c r="C15" s="1"/>
      <c r="D15" s="1"/>
      <c r="E15" s="1"/>
      <c r="F15" s="1"/>
      <c r="G15" s="1"/>
    </row>
    <row r="16" spans="1:9" ht="30" customHeight="1">
      <c r="A16" s="1"/>
      <c r="B16" s="1"/>
      <c r="C16" s="1"/>
      <c r="D16" s="1"/>
      <c r="E16" s="1"/>
      <c r="F16" s="1"/>
      <c r="G16" s="1"/>
    </row>
    <row r="17" spans="1:7" ht="30" customHeight="1">
      <c r="A17" s="1"/>
      <c r="B17" s="1"/>
      <c r="C17" s="1"/>
      <c r="D17" s="1"/>
      <c r="E17" s="1"/>
      <c r="F17" s="1"/>
      <c r="G17" s="1"/>
    </row>
    <row r="18" spans="1:7" ht="30" customHeight="1">
      <c r="A18" s="1"/>
      <c r="B18" s="1"/>
      <c r="C18" s="1"/>
      <c r="D18" s="1"/>
      <c r="E18" s="1"/>
      <c r="F18" s="1"/>
      <c r="G18" s="1"/>
    </row>
    <row r="19" spans="1:7" ht="30" customHeight="1">
      <c r="A19" s="1"/>
      <c r="B19" s="1"/>
      <c r="C19" s="1"/>
      <c r="D19" s="1"/>
      <c r="E19" s="1"/>
      <c r="F19" s="1"/>
      <c r="G19" s="1"/>
    </row>
    <row r="20" spans="1:7" ht="30" customHeight="1">
      <c r="A20" s="1"/>
      <c r="B20" s="1"/>
      <c r="C20" s="1"/>
      <c r="D20" s="1"/>
      <c r="E20" s="1"/>
      <c r="F20" s="1"/>
      <c r="G20" s="1"/>
    </row>
    <row r="21" spans="1:7" ht="30" customHeight="1">
      <c r="A21" s="1"/>
      <c r="B21" s="1"/>
      <c r="C21" s="1"/>
      <c r="D21" s="1"/>
      <c r="E21" s="1"/>
      <c r="F21" s="1"/>
      <c r="G21" s="1"/>
    </row>
    <row r="22" spans="1:7" ht="30" customHeight="1">
      <c r="A22" s="1"/>
      <c r="B22" s="1"/>
      <c r="C22" s="1"/>
      <c r="D22" s="1"/>
      <c r="E22" s="1"/>
      <c r="F22" s="1"/>
      <c r="G22" s="1"/>
    </row>
    <row r="23" spans="1:7" ht="30" customHeight="1">
      <c r="A23" s="1"/>
      <c r="B23" s="1"/>
      <c r="C23" s="1"/>
      <c r="D23" s="1"/>
      <c r="E23" s="1"/>
      <c r="F23" s="1"/>
      <c r="G23" s="1"/>
    </row>
    <row r="24" spans="1:7" ht="30" customHeight="1">
      <c r="A24" s="1"/>
      <c r="B24" s="1"/>
      <c r="C24" s="1"/>
      <c r="D24" s="1"/>
      <c r="E24" s="1"/>
      <c r="F24" s="1"/>
      <c r="G24" s="1"/>
    </row>
    <row r="25" spans="1:7" ht="30" customHeight="1">
      <c r="A25" s="1"/>
      <c r="B25" s="1"/>
      <c r="C25" s="1"/>
      <c r="D25" s="1"/>
      <c r="E25" s="1"/>
      <c r="F25" s="1"/>
      <c r="G25" s="1"/>
    </row>
    <row r="26" spans="1:7">
      <c r="A26" s="1"/>
      <c r="B26" s="1"/>
      <c r="C26" s="1"/>
      <c r="D26" s="1"/>
      <c r="E26" s="1"/>
      <c r="F26" s="1"/>
      <c r="G26" s="1"/>
    </row>
    <row r="27" spans="1:7">
      <c r="A27" s="1"/>
      <c r="B27" s="1"/>
      <c r="C27" s="1"/>
      <c r="D27" s="1"/>
      <c r="E27" s="1"/>
      <c r="F27" s="1"/>
      <c r="G27" s="1"/>
    </row>
  </sheetData>
  <mergeCells count="1">
    <mergeCell ref="A8:I8"/>
  </mergeCells>
  <phoneticPr fontId="1"/>
  <pageMargins left="0.7" right="0.7" top="0.75" bottom="0.75" header="0.3" footer="0.3"/>
  <pageSetup paperSize="9" scale="78" orientation="portrait" r:id="rId1"/>
  <headerFooter>
    <oddFooter>&amp;C6</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I35"/>
  <sheetViews>
    <sheetView view="pageBreakPreview" zoomScaleNormal="100" zoomScaleSheetLayoutView="100" workbookViewId="0">
      <selection activeCell="C66" sqref="C66"/>
    </sheetView>
  </sheetViews>
  <sheetFormatPr defaultColWidth="8.75" defaultRowHeight="24" customHeight="1"/>
  <cols>
    <col min="1" max="1" width="2" style="28" customWidth="1"/>
    <col min="2" max="2" width="41" style="28" bestFit="1" customWidth="1"/>
    <col min="3" max="9" width="6.625" style="28" customWidth="1"/>
    <col min="10" max="10" width="5.875" style="28" customWidth="1"/>
    <col min="11" max="11" width="14.25" style="28" customWidth="1"/>
    <col min="12" max="12" width="13.125" style="28" customWidth="1"/>
    <col min="13" max="13" width="13" style="28" customWidth="1"/>
    <col min="14" max="255" width="8.75" style="28" customWidth="1"/>
    <col min="256" max="256" width="8.75" style="28"/>
    <col min="257" max="257" width="2" style="28" customWidth="1"/>
    <col min="258" max="258" width="41" style="28" bestFit="1" customWidth="1"/>
    <col min="259" max="264" width="5.875" style="28" customWidth="1"/>
    <col min="265" max="265" width="7" style="28" customWidth="1"/>
    <col min="266" max="266" width="5.875" style="28" customWidth="1"/>
    <col min="267" max="267" width="14.25" style="28" customWidth="1"/>
    <col min="268" max="268" width="13.125" style="28" customWidth="1"/>
    <col min="269" max="269" width="13" style="28" customWidth="1"/>
    <col min="270" max="511" width="8.75" style="28" customWidth="1"/>
    <col min="512" max="512" width="8.75" style="28"/>
    <col min="513" max="513" width="2" style="28" customWidth="1"/>
    <col min="514" max="514" width="41" style="28" bestFit="1" customWidth="1"/>
    <col min="515" max="520" width="5.875" style="28" customWidth="1"/>
    <col min="521" max="521" width="7" style="28" customWidth="1"/>
    <col min="522" max="522" width="5.875" style="28" customWidth="1"/>
    <col min="523" max="523" width="14.25" style="28" customWidth="1"/>
    <col min="524" max="524" width="13.125" style="28" customWidth="1"/>
    <col min="525" max="525" width="13" style="28" customWidth="1"/>
    <col min="526" max="767" width="8.75" style="28" customWidth="1"/>
    <col min="768" max="768" width="8.75" style="28"/>
    <col min="769" max="769" width="2" style="28" customWidth="1"/>
    <col min="770" max="770" width="41" style="28" bestFit="1" customWidth="1"/>
    <col min="771" max="776" width="5.875" style="28" customWidth="1"/>
    <col min="777" max="777" width="7" style="28" customWidth="1"/>
    <col min="778" max="778" width="5.875" style="28" customWidth="1"/>
    <col min="779" max="779" width="14.25" style="28" customWidth="1"/>
    <col min="780" max="780" width="13.125" style="28" customWidth="1"/>
    <col min="781" max="781" width="13" style="28" customWidth="1"/>
    <col min="782" max="1023" width="8.75" style="28" customWidth="1"/>
    <col min="1024" max="1024" width="8.75" style="28"/>
    <col min="1025" max="1025" width="2" style="28" customWidth="1"/>
    <col min="1026" max="1026" width="41" style="28" bestFit="1" customWidth="1"/>
    <col min="1027" max="1032" width="5.875" style="28" customWidth="1"/>
    <col min="1033" max="1033" width="7" style="28" customWidth="1"/>
    <col min="1034" max="1034" width="5.875" style="28" customWidth="1"/>
    <col min="1035" max="1035" width="14.25" style="28" customWidth="1"/>
    <col min="1036" max="1036" width="13.125" style="28" customWidth="1"/>
    <col min="1037" max="1037" width="13" style="28" customWidth="1"/>
    <col min="1038" max="1279" width="8.75" style="28" customWidth="1"/>
    <col min="1280" max="1280" width="8.75" style="28"/>
    <col min="1281" max="1281" width="2" style="28" customWidth="1"/>
    <col min="1282" max="1282" width="41" style="28" bestFit="1" customWidth="1"/>
    <col min="1283" max="1288" width="5.875" style="28" customWidth="1"/>
    <col min="1289" max="1289" width="7" style="28" customWidth="1"/>
    <col min="1290" max="1290" width="5.875" style="28" customWidth="1"/>
    <col min="1291" max="1291" width="14.25" style="28" customWidth="1"/>
    <col min="1292" max="1292" width="13.125" style="28" customWidth="1"/>
    <col min="1293" max="1293" width="13" style="28" customWidth="1"/>
    <col min="1294" max="1535" width="8.75" style="28" customWidth="1"/>
    <col min="1536" max="1536" width="8.75" style="28"/>
    <col min="1537" max="1537" width="2" style="28" customWidth="1"/>
    <col min="1538" max="1538" width="41" style="28" bestFit="1" customWidth="1"/>
    <col min="1539" max="1544" width="5.875" style="28" customWidth="1"/>
    <col min="1545" max="1545" width="7" style="28" customWidth="1"/>
    <col min="1546" max="1546" width="5.875" style="28" customWidth="1"/>
    <col min="1547" max="1547" width="14.25" style="28" customWidth="1"/>
    <col min="1548" max="1548" width="13.125" style="28" customWidth="1"/>
    <col min="1549" max="1549" width="13" style="28" customWidth="1"/>
    <col min="1550" max="1791" width="8.75" style="28" customWidth="1"/>
    <col min="1792" max="1792" width="8.75" style="28"/>
    <col min="1793" max="1793" width="2" style="28" customWidth="1"/>
    <col min="1794" max="1794" width="41" style="28" bestFit="1" customWidth="1"/>
    <col min="1795" max="1800" width="5.875" style="28" customWidth="1"/>
    <col min="1801" max="1801" width="7" style="28" customWidth="1"/>
    <col min="1802" max="1802" width="5.875" style="28" customWidth="1"/>
    <col min="1803" max="1803" width="14.25" style="28" customWidth="1"/>
    <col min="1804" max="1804" width="13.125" style="28" customWidth="1"/>
    <col min="1805" max="1805" width="13" style="28" customWidth="1"/>
    <col min="1806" max="2047" width="8.75" style="28" customWidth="1"/>
    <col min="2048" max="2048" width="8.75" style="28"/>
    <col min="2049" max="2049" width="2" style="28" customWidth="1"/>
    <col min="2050" max="2050" width="41" style="28" bestFit="1" customWidth="1"/>
    <col min="2051" max="2056" width="5.875" style="28" customWidth="1"/>
    <col min="2057" max="2057" width="7" style="28" customWidth="1"/>
    <col min="2058" max="2058" width="5.875" style="28" customWidth="1"/>
    <col min="2059" max="2059" width="14.25" style="28" customWidth="1"/>
    <col min="2060" max="2060" width="13.125" style="28" customWidth="1"/>
    <col min="2061" max="2061" width="13" style="28" customWidth="1"/>
    <col min="2062" max="2303" width="8.75" style="28" customWidth="1"/>
    <col min="2304" max="2304" width="8.75" style="28"/>
    <col min="2305" max="2305" width="2" style="28" customWidth="1"/>
    <col min="2306" max="2306" width="41" style="28" bestFit="1" customWidth="1"/>
    <col min="2307" max="2312" width="5.875" style="28" customWidth="1"/>
    <col min="2313" max="2313" width="7" style="28" customWidth="1"/>
    <col min="2314" max="2314" width="5.875" style="28" customWidth="1"/>
    <col min="2315" max="2315" width="14.25" style="28" customWidth="1"/>
    <col min="2316" max="2316" width="13.125" style="28" customWidth="1"/>
    <col min="2317" max="2317" width="13" style="28" customWidth="1"/>
    <col min="2318" max="2559" width="8.75" style="28" customWidth="1"/>
    <col min="2560" max="2560" width="8.75" style="28"/>
    <col min="2561" max="2561" width="2" style="28" customWidth="1"/>
    <col min="2562" max="2562" width="41" style="28" bestFit="1" customWidth="1"/>
    <col min="2563" max="2568" width="5.875" style="28" customWidth="1"/>
    <col min="2569" max="2569" width="7" style="28" customWidth="1"/>
    <col min="2570" max="2570" width="5.875" style="28" customWidth="1"/>
    <col min="2571" max="2571" width="14.25" style="28" customWidth="1"/>
    <col min="2572" max="2572" width="13.125" style="28" customWidth="1"/>
    <col min="2573" max="2573" width="13" style="28" customWidth="1"/>
    <col min="2574" max="2815" width="8.75" style="28" customWidth="1"/>
    <col min="2816" max="2816" width="8.75" style="28"/>
    <col min="2817" max="2817" width="2" style="28" customWidth="1"/>
    <col min="2818" max="2818" width="41" style="28" bestFit="1" customWidth="1"/>
    <col min="2819" max="2824" width="5.875" style="28" customWidth="1"/>
    <col min="2825" max="2825" width="7" style="28" customWidth="1"/>
    <col min="2826" max="2826" width="5.875" style="28" customWidth="1"/>
    <col min="2827" max="2827" width="14.25" style="28" customWidth="1"/>
    <col min="2828" max="2828" width="13.125" style="28" customWidth="1"/>
    <col min="2829" max="2829" width="13" style="28" customWidth="1"/>
    <col min="2830" max="3071" width="8.75" style="28" customWidth="1"/>
    <col min="3072" max="3072" width="8.75" style="28"/>
    <col min="3073" max="3073" width="2" style="28" customWidth="1"/>
    <col min="3074" max="3074" width="41" style="28" bestFit="1" customWidth="1"/>
    <col min="3075" max="3080" width="5.875" style="28" customWidth="1"/>
    <col min="3081" max="3081" width="7" style="28" customWidth="1"/>
    <col min="3082" max="3082" width="5.875" style="28" customWidth="1"/>
    <col min="3083" max="3083" width="14.25" style="28" customWidth="1"/>
    <col min="3084" max="3084" width="13.125" style="28" customWidth="1"/>
    <col min="3085" max="3085" width="13" style="28" customWidth="1"/>
    <col min="3086" max="3327" width="8.75" style="28" customWidth="1"/>
    <col min="3328" max="3328" width="8.75" style="28"/>
    <col min="3329" max="3329" width="2" style="28" customWidth="1"/>
    <col min="3330" max="3330" width="41" style="28" bestFit="1" customWidth="1"/>
    <col min="3331" max="3336" width="5.875" style="28" customWidth="1"/>
    <col min="3337" max="3337" width="7" style="28" customWidth="1"/>
    <col min="3338" max="3338" width="5.875" style="28" customWidth="1"/>
    <col min="3339" max="3339" width="14.25" style="28" customWidth="1"/>
    <col min="3340" max="3340" width="13.125" style="28" customWidth="1"/>
    <col min="3341" max="3341" width="13" style="28" customWidth="1"/>
    <col min="3342" max="3583" width="8.75" style="28" customWidth="1"/>
    <col min="3584" max="3584" width="8.75" style="28"/>
    <col min="3585" max="3585" width="2" style="28" customWidth="1"/>
    <col min="3586" max="3586" width="41" style="28" bestFit="1" customWidth="1"/>
    <col min="3587" max="3592" width="5.875" style="28" customWidth="1"/>
    <col min="3593" max="3593" width="7" style="28" customWidth="1"/>
    <col min="3594" max="3594" width="5.875" style="28" customWidth="1"/>
    <col min="3595" max="3595" width="14.25" style="28" customWidth="1"/>
    <col min="3596" max="3596" width="13.125" style="28" customWidth="1"/>
    <col min="3597" max="3597" width="13" style="28" customWidth="1"/>
    <col min="3598" max="3839" width="8.75" style="28" customWidth="1"/>
    <col min="3840" max="3840" width="8.75" style="28"/>
    <col min="3841" max="3841" width="2" style="28" customWidth="1"/>
    <col min="3842" max="3842" width="41" style="28" bestFit="1" customWidth="1"/>
    <col min="3843" max="3848" width="5.875" style="28" customWidth="1"/>
    <col min="3849" max="3849" width="7" style="28" customWidth="1"/>
    <col min="3850" max="3850" width="5.875" style="28" customWidth="1"/>
    <col min="3851" max="3851" width="14.25" style="28" customWidth="1"/>
    <col min="3852" max="3852" width="13.125" style="28" customWidth="1"/>
    <col min="3853" max="3853" width="13" style="28" customWidth="1"/>
    <col min="3854" max="4095" width="8.75" style="28" customWidth="1"/>
    <col min="4096" max="4096" width="8.75" style="28"/>
    <col min="4097" max="4097" width="2" style="28" customWidth="1"/>
    <col min="4098" max="4098" width="41" style="28" bestFit="1" customWidth="1"/>
    <col min="4099" max="4104" width="5.875" style="28" customWidth="1"/>
    <col min="4105" max="4105" width="7" style="28" customWidth="1"/>
    <col min="4106" max="4106" width="5.875" style="28" customWidth="1"/>
    <col min="4107" max="4107" width="14.25" style="28" customWidth="1"/>
    <col min="4108" max="4108" width="13.125" style="28" customWidth="1"/>
    <col min="4109" max="4109" width="13" style="28" customWidth="1"/>
    <col min="4110" max="4351" width="8.75" style="28" customWidth="1"/>
    <col min="4352" max="4352" width="8.75" style="28"/>
    <col min="4353" max="4353" width="2" style="28" customWidth="1"/>
    <col min="4354" max="4354" width="41" style="28" bestFit="1" customWidth="1"/>
    <col min="4355" max="4360" width="5.875" style="28" customWidth="1"/>
    <col min="4361" max="4361" width="7" style="28" customWidth="1"/>
    <col min="4362" max="4362" width="5.875" style="28" customWidth="1"/>
    <col min="4363" max="4363" width="14.25" style="28" customWidth="1"/>
    <col min="4364" max="4364" width="13.125" style="28" customWidth="1"/>
    <col min="4365" max="4365" width="13" style="28" customWidth="1"/>
    <col min="4366" max="4607" width="8.75" style="28" customWidth="1"/>
    <col min="4608" max="4608" width="8.75" style="28"/>
    <col min="4609" max="4609" width="2" style="28" customWidth="1"/>
    <col min="4610" max="4610" width="41" style="28" bestFit="1" customWidth="1"/>
    <col min="4611" max="4616" width="5.875" style="28" customWidth="1"/>
    <col min="4617" max="4617" width="7" style="28" customWidth="1"/>
    <col min="4618" max="4618" width="5.875" style="28" customWidth="1"/>
    <col min="4619" max="4619" width="14.25" style="28" customWidth="1"/>
    <col min="4620" max="4620" width="13.125" style="28" customWidth="1"/>
    <col min="4621" max="4621" width="13" style="28" customWidth="1"/>
    <col min="4622" max="4863" width="8.75" style="28" customWidth="1"/>
    <col min="4864" max="4864" width="8.75" style="28"/>
    <col min="4865" max="4865" width="2" style="28" customWidth="1"/>
    <col min="4866" max="4866" width="41" style="28" bestFit="1" customWidth="1"/>
    <col min="4867" max="4872" width="5.875" style="28" customWidth="1"/>
    <col min="4873" max="4873" width="7" style="28" customWidth="1"/>
    <col min="4874" max="4874" width="5.875" style="28" customWidth="1"/>
    <col min="4875" max="4875" width="14.25" style="28" customWidth="1"/>
    <col min="4876" max="4876" width="13.125" style="28" customWidth="1"/>
    <col min="4877" max="4877" width="13" style="28" customWidth="1"/>
    <col min="4878" max="5119" width="8.75" style="28" customWidth="1"/>
    <col min="5120" max="5120" width="8.75" style="28"/>
    <col min="5121" max="5121" width="2" style="28" customWidth="1"/>
    <col min="5122" max="5122" width="41" style="28" bestFit="1" customWidth="1"/>
    <col min="5123" max="5128" width="5.875" style="28" customWidth="1"/>
    <col min="5129" max="5129" width="7" style="28" customWidth="1"/>
    <col min="5130" max="5130" width="5.875" style="28" customWidth="1"/>
    <col min="5131" max="5131" width="14.25" style="28" customWidth="1"/>
    <col min="5132" max="5132" width="13.125" style="28" customWidth="1"/>
    <col min="5133" max="5133" width="13" style="28" customWidth="1"/>
    <col min="5134" max="5375" width="8.75" style="28" customWidth="1"/>
    <col min="5376" max="5376" width="8.75" style="28"/>
    <col min="5377" max="5377" width="2" style="28" customWidth="1"/>
    <col min="5378" max="5378" width="41" style="28" bestFit="1" customWidth="1"/>
    <col min="5379" max="5384" width="5.875" style="28" customWidth="1"/>
    <col min="5385" max="5385" width="7" style="28" customWidth="1"/>
    <col min="5386" max="5386" width="5.875" style="28" customWidth="1"/>
    <col min="5387" max="5387" width="14.25" style="28" customWidth="1"/>
    <col min="5388" max="5388" width="13.125" style="28" customWidth="1"/>
    <col min="5389" max="5389" width="13" style="28" customWidth="1"/>
    <col min="5390" max="5631" width="8.75" style="28" customWidth="1"/>
    <col min="5632" max="5632" width="8.75" style="28"/>
    <col min="5633" max="5633" width="2" style="28" customWidth="1"/>
    <col min="5634" max="5634" width="41" style="28" bestFit="1" customWidth="1"/>
    <col min="5635" max="5640" width="5.875" style="28" customWidth="1"/>
    <col min="5641" max="5641" width="7" style="28" customWidth="1"/>
    <col min="5642" max="5642" width="5.875" style="28" customWidth="1"/>
    <col min="5643" max="5643" width="14.25" style="28" customWidth="1"/>
    <col min="5644" max="5644" width="13.125" style="28" customWidth="1"/>
    <col min="5645" max="5645" width="13" style="28" customWidth="1"/>
    <col min="5646" max="5887" width="8.75" style="28" customWidth="1"/>
    <col min="5888" max="5888" width="8.75" style="28"/>
    <col min="5889" max="5889" width="2" style="28" customWidth="1"/>
    <col min="5890" max="5890" width="41" style="28" bestFit="1" customWidth="1"/>
    <col min="5891" max="5896" width="5.875" style="28" customWidth="1"/>
    <col min="5897" max="5897" width="7" style="28" customWidth="1"/>
    <col min="5898" max="5898" width="5.875" style="28" customWidth="1"/>
    <col min="5899" max="5899" width="14.25" style="28" customWidth="1"/>
    <col min="5900" max="5900" width="13.125" style="28" customWidth="1"/>
    <col min="5901" max="5901" width="13" style="28" customWidth="1"/>
    <col min="5902" max="6143" width="8.75" style="28" customWidth="1"/>
    <col min="6144" max="6144" width="8.75" style="28"/>
    <col min="6145" max="6145" width="2" style="28" customWidth="1"/>
    <col min="6146" max="6146" width="41" style="28" bestFit="1" customWidth="1"/>
    <col min="6147" max="6152" width="5.875" style="28" customWidth="1"/>
    <col min="6153" max="6153" width="7" style="28" customWidth="1"/>
    <col min="6154" max="6154" width="5.875" style="28" customWidth="1"/>
    <col min="6155" max="6155" width="14.25" style="28" customWidth="1"/>
    <col min="6156" max="6156" width="13.125" style="28" customWidth="1"/>
    <col min="6157" max="6157" width="13" style="28" customWidth="1"/>
    <col min="6158" max="6399" width="8.75" style="28" customWidth="1"/>
    <col min="6400" max="6400" width="8.75" style="28"/>
    <col min="6401" max="6401" width="2" style="28" customWidth="1"/>
    <col min="6402" max="6402" width="41" style="28" bestFit="1" customWidth="1"/>
    <col min="6403" max="6408" width="5.875" style="28" customWidth="1"/>
    <col min="6409" max="6409" width="7" style="28" customWidth="1"/>
    <col min="6410" max="6410" width="5.875" style="28" customWidth="1"/>
    <col min="6411" max="6411" width="14.25" style="28" customWidth="1"/>
    <col min="6412" max="6412" width="13.125" style="28" customWidth="1"/>
    <col min="6413" max="6413" width="13" style="28" customWidth="1"/>
    <col min="6414" max="6655" width="8.75" style="28" customWidth="1"/>
    <col min="6656" max="6656" width="8.75" style="28"/>
    <col min="6657" max="6657" width="2" style="28" customWidth="1"/>
    <col min="6658" max="6658" width="41" style="28" bestFit="1" customWidth="1"/>
    <col min="6659" max="6664" width="5.875" style="28" customWidth="1"/>
    <col min="6665" max="6665" width="7" style="28" customWidth="1"/>
    <col min="6666" max="6666" width="5.875" style="28" customWidth="1"/>
    <col min="6667" max="6667" width="14.25" style="28" customWidth="1"/>
    <col min="6668" max="6668" width="13.125" style="28" customWidth="1"/>
    <col min="6669" max="6669" width="13" style="28" customWidth="1"/>
    <col min="6670" max="6911" width="8.75" style="28" customWidth="1"/>
    <col min="6912" max="6912" width="8.75" style="28"/>
    <col min="6913" max="6913" width="2" style="28" customWidth="1"/>
    <col min="6914" max="6914" width="41" style="28" bestFit="1" customWidth="1"/>
    <col min="6915" max="6920" width="5.875" style="28" customWidth="1"/>
    <col min="6921" max="6921" width="7" style="28" customWidth="1"/>
    <col min="6922" max="6922" width="5.875" style="28" customWidth="1"/>
    <col min="6923" max="6923" width="14.25" style="28" customWidth="1"/>
    <col min="6924" max="6924" width="13.125" style="28" customWidth="1"/>
    <col min="6925" max="6925" width="13" style="28" customWidth="1"/>
    <col min="6926" max="7167" width="8.75" style="28" customWidth="1"/>
    <col min="7168" max="7168" width="8.75" style="28"/>
    <col min="7169" max="7169" width="2" style="28" customWidth="1"/>
    <col min="7170" max="7170" width="41" style="28" bestFit="1" customWidth="1"/>
    <col min="7171" max="7176" width="5.875" style="28" customWidth="1"/>
    <col min="7177" max="7177" width="7" style="28" customWidth="1"/>
    <col min="7178" max="7178" width="5.875" style="28" customWidth="1"/>
    <col min="7179" max="7179" width="14.25" style="28" customWidth="1"/>
    <col min="7180" max="7180" width="13.125" style="28" customWidth="1"/>
    <col min="7181" max="7181" width="13" style="28" customWidth="1"/>
    <col min="7182" max="7423" width="8.75" style="28" customWidth="1"/>
    <col min="7424" max="7424" width="8.75" style="28"/>
    <col min="7425" max="7425" width="2" style="28" customWidth="1"/>
    <col min="7426" max="7426" width="41" style="28" bestFit="1" customWidth="1"/>
    <col min="7427" max="7432" width="5.875" style="28" customWidth="1"/>
    <col min="7433" max="7433" width="7" style="28" customWidth="1"/>
    <col min="7434" max="7434" width="5.875" style="28" customWidth="1"/>
    <col min="7435" max="7435" width="14.25" style="28" customWidth="1"/>
    <col min="7436" max="7436" width="13.125" style="28" customWidth="1"/>
    <col min="7437" max="7437" width="13" style="28" customWidth="1"/>
    <col min="7438" max="7679" width="8.75" style="28" customWidth="1"/>
    <col min="7680" max="7680" width="8.75" style="28"/>
    <col min="7681" max="7681" width="2" style="28" customWidth="1"/>
    <col min="7682" max="7682" width="41" style="28" bestFit="1" customWidth="1"/>
    <col min="7683" max="7688" width="5.875" style="28" customWidth="1"/>
    <col min="7689" max="7689" width="7" style="28" customWidth="1"/>
    <col min="7690" max="7690" width="5.875" style="28" customWidth="1"/>
    <col min="7691" max="7691" width="14.25" style="28" customWidth="1"/>
    <col min="7692" max="7692" width="13.125" style="28" customWidth="1"/>
    <col min="7693" max="7693" width="13" style="28" customWidth="1"/>
    <col min="7694" max="7935" width="8.75" style="28" customWidth="1"/>
    <col min="7936" max="7936" width="8.75" style="28"/>
    <col min="7937" max="7937" width="2" style="28" customWidth="1"/>
    <col min="7938" max="7938" width="41" style="28" bestFit="1" customWidth="1"/>
    <col min="7939" max="7944" width="5.875" style="28" customWidth="1"/>
    <col min="7945" max="7945" width="7" style="28" customWidth="1"/>
    <col min="7946" max="7946" width="5.875" style="28" customWidth="1"/>
    <col min="7947" max="7947" width="14.25" style="28" customWidth="1"/>
    <col min="7948" max="7948" width="13.125" style="28" customWidth="1"/>
    <col min="7949" max="7949" width="13" style="28" customWidth="1"/>
    <col min="7950" max="8191" width="8.75" style="28" customWidth="1"/>
    <col min="8192" max="8192" width="8.75" style="28"/>
    <col min="8193" max="8193" width="2" style="28" customWidth="1"/>
    <col min="8194" max="8194" width="41" style="28" bestFit="1" customWidth="1"/>
    <col min="8195" max="8200" width="5.875" style="28" customWidth="1"/>
    <col min="8201" max="8201" width="7" style="28" customWidth="1"/>
    <col min="8202" max="8202" width="5.875" style="28" customWidth="1"/>
    <col min="8203" max="8203" width="14.25" style="28" customWidth="1"/>
    <col min="8204" max="8204" width="13.125" style="28" customWidth="1"/>
    <col min="8205" max="8205" width="13" style="28" customWidth="1"/>
    <col min="8206" max="8447" width="8.75" style="28" customWidth="1"/>
    <col min="8448" max="8448" width="8.75" style="28"/>
    <col min="8449" max="8449" width="2" style="28" customWidth="1"/>
    <col min="8450" max="8450" width="41" style="28" bestFit="1" customWidth="1"/>
    <col min="8451" max="8456" width="5.875" style="28" customWidth="1"/>
    <col min="8457" max="8457" width="7" style="28" customWidth="1"/>
    <col min="8458" max="8458" width="5.875" style="28" customWidth="1"/>
    <col min="8459" max="8459" width="14.25" style="28" customWidth="1"/>
    <col min="8460" max="8460" width="13.125" style="28" customWidth="1"/>
    <col min="8461" max="8461" width="13" style="28" customWidth="1"/>
    <col min="8462" max="8703" width="8.75" style="28" customWidth="1"/>
    <col min="8704" max="8704" width="8.75" style="28"/>
    <col min="8705" max="8705" width="2" style="28" customWidth="1"/>
    <col min="8706" max="8706" width="41" style="28" bestFit="1" customWidth="1"/>
    <col min="8707" max="8712" width="5.875" style="28" customWidth="1"/>
    <col min="8713" max="8713" width="7" style="28" customWidth="1"/>
    <col min="8714" max="8714" width="5.875" style="28" customWidth="1"/>
    <col min="8715" max="8715" width="14.25" style="28" customWidth="1"/>
    <col min="8716" max="8716" width="13.125" style="28" customWidth="1"/>
    <col min="8717" max="8717" width="13" style="28" customWidth="1"/>
    <col min="8718" max="8959" width="8.75" style="28" customWidth="1"/>
    <col min="8960" max="8960" width="8.75" style="28"/>
    <col min="8961" max="8961" width="2" style="28" customWidth="1"/>
    <col min="8962" max="8962" width="41" style="28" bestFit="1" customWidth="1"/>
    <col min="8963" max="8968" width="5.875" style="28" customWidth="1"/>
    <col min="8969" max="8969" width="7" style="28" customWidth="1"/>
    <col min="8970" max="8970" width="5.875" style="28" customWidth="1"/>
    <col min="8971" max="8971" width="14.25" style="28" customWidth="1"/>
    <col min="8972" max="8972" width="13.125" style="28" customWidth="1"/>
    <col min="8973" max="8973" width="13" style="28" customWidth="1"/>
    <col min="8974" max="9215" width="8.75" style="28" customWidth="1"/>
    <col min="9216" max="9216" width="8.75" style="28"/>
    <col min="9217" max="9217" width="2" style="28" customWidth="1"/>
    <col min="9218" max="9218" width="41" style="28" bestFit="1" customWidth="1"/>
    <col min="9219" max="9224" width="5.875" style="28" customWidth="1"/>
    <col min="9225" max="9225" width="7" style="28" customWidth="1"/>
    <col min="9226" max="9226" width="5.875" style="28" customWidth="1"/>
    <col min="9227" max="9227" width="14.25" style="28" customWidth="1"/>
    <col min="9228" max="9228" width="13.125" style="28" customWidth="1"/>
    <col min="9229" max="9229" width="13" style="28" customWidth="1"/>
    <col min="9230" max="9471" width="8.75" style="28" customWidth="1"/>
    <col min="9472" max="9472" width="8.75" style="28"/>
    <col min="9473" max="9473" width="2" style="28" customWidth="1"/>
    <col min="9474" max="9474" width="41" style="28" bestFit="1" customWidth="1"/>
    <col min="9475" max="9480" width="5.875" style="28" customWidth="1"/>
    <col min="9481" max="9481" width="7" style="28" customWidth="1"/>
    <col min="9482" max="9482" width="5.875" style="28" customWidth="1"/>
    <col min="9483" max="9483" width="14.25" style="28" customWidth="1"/>
    <col min="9484" max="9484" width="13.125" style="28" customWidth="1"/>
    <col min="9485" max="9485" width="13" style="28" customWidth="1"/>
    <col min="9486" max="9727" width="8.75" style="28" customWidth="1"/>
    <col min="9728" max="9728" width="8.75" style="28"/>
    <col min="9729" max="9729" width="2" style="28" customWidth="1"/>
    <col min="9730" max="9730" width="41" style="28" bestFit="1" customWidth="1"/>
    <col min="9731" max="9736" width="5.875" style="28" customWidth="1"/>
    <col min="9737" max="9737" width="7" style="28" customWidth="1"/>
    <col min="9738" max="9738" width="5.875" style="28" customWidth="1"/>
    <col min="9739" max="9739" width="14.25" style="28" customWidth="1"/>
    <col min="9740" max="9740" width="13.125" style="28" customWidth="1"/>
    <col min="9741" max="9741" width="13" style="28" customWidth="1"/>
    <col min="9742" max="9983" width="8.75" style="28" customWidth="1"/>
    <col min="9984" max="9984" width="8.75" style="28"/>
    <col min="9985" max="9985" width="2" style="28" customWidth="1"/>
    <col min="9986" max="9986" width="41" style="28" bestFit="1" customWidth="1"/>
    <col min="9987" max="9992" width="5.875" style="28" customWidth="1"/>
    <col min="9993" max="9993" width="7" style="28" customWidth="1"/>
    <col min="9994" max="9994" width="5.875" style="28" customWidth="1"/>
    <col min="9995" max="9995" width="14.25" style="28" customWidth="1"/>
    <col min="9996" max="9996" width="13.125" style="28" customWidth="1"/>
    <col min="9997" max="9997" width="13" style="28" customWidth="1"/>
    <col min="9998" max="10239" width="8.75" style="28" customWidth="1"/>
    <col min="10240" max="10240" width="8.75" style="28"/>
    <col min="10241" max="10241" width="2" style="28" customWidth="1"/>
    <col min="10242" max="10242" width="41" style="28" bestFit="1" customWidth="1"/>
    <col min="10243" max="10248" width="5.875" style="28" customWidth="1"/>
    <col min="10249" max="10249" width="7" style="28" customWidth="1"/>
    <col min="10250" max="10250" width="5.875" style="28" customWidth="1"/>
    <col min="10251" max="10251" width="14.25" style="28" customWidth="1"/>
    <col min="10252" max="10252" width="13.125" style="28" customWidth="1"/>
    <col min="10253" max="10253" width="13" style="28" customWidth="1"/>
    <col min="10254" max="10495" width="8.75" style="28" customWidth="1"/>
    <col min="10496" max="10496" width="8.75" style="28"/>
    <col min="10497" max="10497" width="2" style="28" customWidth="1"/>
    <col min="10498" max="10498" width="41" style="28" bestFit="1" customWidth="1"/>
    <col min="10499" max="10504" width="5.875" style="28" customWidth="1"/>
    <col min="10505" max="10505" width="7" style="28" customWidth="1"/>
    <col min="10506" max="10506" width="5.875" style="28" customWidth="1"/>
    <col min="10507" max="10507" width="14.25" style="28" customWidth="1"/>
    <col min="10508" max="10508" width="13.125" style="28" customWidth="1"/>
    <col min="10509" max="10509" width="13" style="28" customWidth="1"/>
    <col min="10510" max="10751" width="8.75" style="28" customWidth="1"/>
    <col min="10752" max="10752" width="8.75" style="28"/>
    <col min="10753" max="10753" width="2" style="28" customWidth="1"/>
    <col min="10754" max="10754" width="41" style="28" bestFit="1" customWidth="1"/>
    <col min="10755" max="10760" width="5.875" style="28" customWidth="1"/>
    <col min="10761" max="10761" width="7" style="28" customWidth="1"/>
    <col min="10762" max="10762" width="5.875" style="28" customWidth="1"/>
    <col min="10763" max="10763" width="14.25" style="28" customWidth="1"/>
    <col min="10764" max="10764" width="13.125" style="28" customWidth="1"/>
    <col min="10765" max="10765" width="13" style="28" customWidth="1"/>
    <col min="10766" max="11007" width="8.75" style="28" customWidth="1"/>
    <col min="11008" max="11008" width="8.75" style="28"/>
    <col min="11009" max="11009" width="2" style="28" customWidth="1"/>
    <col min="11010" max="11010" width="41" style="28" bestFit="1" customWidth="1"/>
    <col min="11011" max="11016" width="5.875" style="28" customWidth="1"/>
    <col min="11017" max="11017" width="7" style="28" customWidth="1"/>
    <col min="11018" max="11018" width="5.875" style="28" customWidth="1"/>
    <col min="11019" max="11019" width="14.25" style="28" customWidth="1"/>
    <col min="11020" max="11020" width="13.125" style="28" customWidth="1"/>
    <col min="11021" max="11021" width="13" style="28" customWidth="1"/>
    <col min="11022" max="11263" width="8.75" style="28" customWidth="1"/>
    <col min="11264" max="11264" width="8.75" style="28"/>
    <col min="11265" max="11265" width="2" style="28" customWidth="1"/>
    <col min="11266" max="11266" width="41" style="28" bestFit="1" customWidth="1"/>
    <col min="11267" max="11272" width="5.875" style="28" customWidth="1"/>
    <col min="11273" max="11273" width="7" style="28" customWidth="1"/>
    <col min="11274" max="11274" width="5.875" style="28" customWidth="1"/>
    <col min="11275" max="11275" width="14.25" style="28" customWidth="1"/>
    <col min="11276" max="11276" width="13.125" style="28" customWidth="1"/>
    <col min="11277" max="11277" width="13" style="28" customWidth="1"/>
    <col min="11278" max="11519" width="8.75" style="28" customWidth="1"/>
    <col min="11520" max="11520" width="8.75" style="28"/>
    <col min="11521" max="11521" width="2" style="28" customWidth="1"/>
    <col min="11522" max="11522" width="41" style="28" bestFit="1" customWidth="1"/>
    <col min="11523" max="11528" width="5.875" style="28" customWidth="1"/>
    <col min="11529" max="11529" width="7" style="28" customWidth="1"/>
    <col min="11530" max="11530" width="5.875" style="28" customWidth="1"/>
    <col min="11531" max="11531" width="14.25" style="28" customWidth="1"/>
    <col min="11532" max="11532" width="13.125" style="28" customWidth="1"/>
    <col min="11533" max="11533" width="13" style="28" customWidth="1"/>
    <col min="11534" max="11775" width="8.75" style="28" customWidth="1"/>
    <col min="11776" max="11776" width="8.75" style="28"/>
    <col min="11777" max="11777" width="2" style="28" customWidth="1"/>
    <col min="11778" max="11778" width="41" style="28" bestFit="1" customWidth="1"/>
    <col min="11779" max="11784" width="5.875" style="28" customWidth="1"/>
    <col min="11785" max="11785" width="7" style="28" customWidth="1"/>
    <col min="11786" max="11786" width="5.875" style="28" customWidth="1"/>
    <col min="11787" max="11787" width="14.25" style="28" customWidth="1"/>
    <col min="11788" max="11788" width="13.125" style="28" customWidth="1"/>
    <col min="11789" max="11789" width="13" style="28" customWidth="1"/>
    <col min="11790" max="12031" width="8.75" style="28" customWidth="1"/>
    <col min="12032" max="12032" width="8.75" style="28"/>
    <col min="12033" max="12033" width="2" style="28" customWidth="1"/>
    <col min="12034" max="12034" width="41" style="28" bestFit="1" customWidth="1"/>
    <col min="12035" max="12040" width="5.875" style="28" customWidth="1"/>
    <col min="12041" max="12041" width="7" style="28" customWidth="1"/>
    <col min="12042" max="12042" width="5.875" style="28" customWidth="1"/>
    <col min="12043" max="12043" width="14.25" style="28" customWidth="1"/>
    <col min="12044" max="12044" width="13.125" style="28" customWidth="1"/>
    <col min="12045" max="12045" width="13" style="28" customWidth="1"/>
    <col min="12046" max="12287" width="8.75" style="28" customWidth="1"/>
    <col min="12288" max="12288" width="8.75" style="28"/>
    <col min="12289" max="12289" width="2" style="28" customWidth="1"/>
    <col min="12290" max="12290" width="41" style="28" bestFit="1" customWidth="1"/>
    <col min="12291" max="12296" width="5.875" style="28" customWidth="1"/>
    <col min="12297" max="12297" width="7" style="28" customWidth="1"/>
    <col min="12298" max="12298" width="5.875" style="28" customWidth="1"/>
    <col min="12299" max="12299" width="14.25" style="28" customWidth="1"/>
    <col min="12300" max="12300" width="13.125" style="28" customWidth="1"/>
    <col min="12301" max="12301" width="13" style="28" customWidth="1"/>
    <col min="12302" max="12543" width="8.75" style="28" customWidth="1"/>
    <col min="12544" max="12544" width="8.75" style="28"/>
    <col min="12545" max="12545" width="2" style="28" customWidth="1"/>
    <col min="12546" max="12546" width="41" style="28" bestFit="1" customWidth="1"/>
    <col min="12547" max="12552" width="5.875" style="28" customWidth="1"/>
    <col min="12553" max="12553" width="7" style="28" customWidth="1"/>
    <col min="12554" max="12554" width="5.875" style="28" customWidth="1"/>
    <col min="12555" max="12555" width="14.25" style="28" customWidth="1"/>
    <col min="12556" max="12556" width="13.125" style="28" customWidth="1"/>
    <col min="12557" max="12557" width="13" style="28" customWidth="1"/>
    <col min="12558" max="12799" width="8.75" style="28" customWidth="1"/>
    <col min="12800" max="12800" width="8.75" style="28"/>
    <col min="12801" max="12801" width="2" style="28" customWidth="1"/>
    <col min="12802" max="12802" width="41" style="28" bestFit="1" customWidth="1"/>
    <col min="12803" max="12808" width="5.875" style="28" customWidth="1"/>
    <col min="12809" max="12809" width="7" style="28" customWidth="1"/>
    <col min="12810" max="12810" width="5.875" style="28" customWidth="1"/>
    <col min="12811" max="12811" width="14.25" style="28" customWidth="1"/>
    <col min="12812" max="12812" width="13.125" style="28" customWidth="1"/>
    <col min="12813" max="12813" width="13" style="28" customWidth="1"/>
    <col min="12814" max="13055" width="8.75" style="28" customWidth="1"/>
    <col min="13056" max="13056" width="8.75" style="28"/>
    <col min="13057" max="13057" width="2" style="28" customWidth="1"/>
    <col min="13058" max="13058" width="41" style="28" bestFit="1" customWidth="1"/>
    <col min="13059" max="13064" width="5.875" style="28" customWidth="1"/>
    <col min="13065" max="13065" width="7" style="28" customWidth="1"/>
    <col min="13066" max="13066" width="5.875" style="28" customWidth="1"/>
    <col min="13067" max="13067" width="14.25" style="28" customWidth="1"/>
    <col min="13068" max="13068" width="13.125" style="28" customWidth="1"/>
    <col min="13069" max="13069" width="13" style="28" customWidth="1"/>
    <col min="13070" max="13311" width="8.75" style="28" customWidth="1"/>
    <col min="13312" max="13312" width="8.75" style="28"/>
    <col min="13313" max="13313" width="2" style="28" customWidth="1"/>
    <col min="13314" max="13314" width="41" style="28" bestFit="1" customWidth="1"/>
    <col min="13315" max="13320" width="5.875" style="28" customWidth="1"/>
    <col min="13321" max="13321" width="7" style="28" customWidth="1"/>
    <col min="13322" max="13322" width="5.875" style="28" customWidth="1"/>
    <col min="13323" max="13323" width="14.25" style="28" customWidth="1"/>
    <col min="13324" max="13324" width="13.125" style="28" customWidth="1"/>
    <col min="13325" max="13325" width="13" style="28" customWidth="1"/>
    <col min="13326" max="13567" width="8.75" style="28" customWidth="1"/>
    <col min="13568" max="13568" width="8.75" style="28"/>
    <col min="13569" max="13569" width="2" style="28" customWidth="1"/>
    <col min="13570" max="13570" width="41" style="28" bestFit="1" customWidth="1"/>
    <col min="13571" max="13576" width="5.875" style="28" customWidth="1"/>
    <col min="13577" max="13577" width="7" style="28" customWidth="1"/>
    <col min="13578" max="13578" width="5.875" style="28" customWidth="1"/>
    <col min="13579" max="13579" width="14.25" style="28" customWidth="1"/>
    <col min="13580" max="13580" width="13.125" style="28" customWidth="1"/>
    <col min="13581" max="13581" width="13" style="28" customWidth="1"/>
    <col min="13582" max="13823" width="8.75" style="28" customWidth="1"/>
    <col min="13824" max="13824" width="8.75" style="28"/>
    <col min="13825" max="13825" width="2" style="28" customWidth="1"/>
    <col min="13826" max="13826" width="41" style="28" bestFit="1" customWidth="1"/>
    <col min="13827" max="13832" width="5.875" style="28" customWidth="1"/>
    <col min="13833" max="13833" width="7" style="28" customWidth="1"/>
    <col min="13834" max="13834" width="5.875" style="28" customWidth="1"/>
    <col min="13835" max="13835" width="14.25" style="28" customWidth="1"/>
    <col min="13836" max="13836" width="13.125" style="28" customWidth="1"/>
    <col min="13837" max="13837" width="13" style="28" customWidth="1"/>
    <col min="13838" max="14079" width="8.75" style="28" customWidth="1"/>
    <col min="14080" max="14080" width="8.75" style="28"/>
    <col min="14081" max="14081" width="2" style="28" customWidth="1"/>
    <col min="14082" max="14082" width="41" style="28" bestFit="1" customWidth="1"/>
    <col min="14083" max="14088" width="5.875" style="28" customWidth="1"/>
    <col min="14089" max="14089" width="7" style="28" customWidth="1"/>
    <col min="14090" max="14090" width="5.875" style="28" customWidth="1"/>
    <col min="14091" max="14091" width="14.25" style="28" customWidth="1"/>
    <col min="14092" max="14092" width="13.125" style="28" customWidth="1"/>
    <col min="14093" max="14093" width="13" style="28" customWidth="1"/>
    <col min="14094" max="14335" width="8.75" style="28" customWidth="1"/>
    <col min="14336" max="14336" width="8.75" style="28"/>
    <col min="14337" max="14337" width="2" style="28" customWidth="1"/>
    <col min="14338" max="14338" width="41" style="28" bestFit="1" customWidth="1"/>
    <col min="14339" max="14344" width="5.875" style="28" customWidth="1"/>
    <col min="14345" max="14345" width="7" style="28" customWidth="1"/>
    <col min="14346" max="14346" width="5.875" style="28" customWidth="1"/>
    <col min="14347" max="14347" width="14.25" style="28" customWidth="1"/>
    <col min="14348" max="14348" width="13.125" style="28" customWidth="1"/>
    <col min="14349" max="14349" width="13" style="28" customWidth="1"/>
    <col min="14350" max="14591" width="8.75" style="28" customWidth="1"/>
    <col min="14592" max="14592" width="8.75" style="28"/>
    <col min="14593" max="14593" width="2" style="28" customWidth="1"/>
    <col min="14594" max="14594" width="41" style="28" bestFit="1" customWidth="1"/>
    <col min="14595" max="14600" width="5.875" style="28" customWidth="1"/>
    <col min="14601" max="14601" width="7" style="28" customWidth="1"/>
    <col min="14602" max="14602" width="5.875" style="28" customWidth="1"/>
    <col min="14603" max="14603" width="14.25" style="28" customWidth="1"/>
    <col min="14604" max="14604" width="13.125" style="28" customWidth="1"/>
    <col min="14605" max="14605" width="13" style="28" customWidth="1"/>
    <col min="14606" max="14847" width="8.75" style="28" customWidth="1"/>
    <col min="14848" max="14848" width="8.75" style="28"/>
    <col min="14849" max="14849" width="2" style="28" customWidth="1"/>
    <col min="14850" max="14850" width="41" style="28" bestFit="1" customWidth="1"/>
    <col min="14851" max="14856" width="5.875" style="28" customWidth="1"/>
    <col min="14857" max="14857" width="7" style="28" customWidth="1"/>
    <col min="14858" max="14858" width="5.875" style="28" customWidth="1"/>
    <col min="14859" max="14859" width="14.25" style="28" customWidth="1"/>
    <col min="14860" max="14860" width="13.125" style="28" customWidth="1"/>
    <col min="14861" max="14861" width="13" style="28" customWidth="1"/>
    <col min="14862" max="15103" width="8.75" style="28" customWidth="1"/>
    <col min="15104" max="15104" width="8.75" style="28"/>
    <col min="15105" max="15105" width="2" style="28" customWidth="1"/>
    <col min="15106" max="15106" width="41" style="28" bestFit="1" customWidth="1"/>
    <col min="15107" max="15112" width="5.875" style="28" customWidth="1"/>
    <col min="15113" max="15113" width="7" style="28" customWidth="1"/>
    <col min="15114" max="15114" width="5.875" style="28" customWidth="1"/>
    <col min="15115" max="15115" width="14.25" style="28" customWidth="1"/>
    <col min="15116" max="15116" width="13.125" style="28" customWidth="1"/>
    <col min="15117" max="15117" width="13" style="28" customWidth="1"/>
    <col min="15118" max="15359" width="8.75" style="28" customWidth="1"/>
    <col min="15360" max="15360" width="8.75" style="28"/>
    <col min="15361" max="15361" width="2" style="28" customWidth="1"/>
    <col min="15362" max="15362" width="41" style="28" bestFit="1" customWidth="1"/>
    <col min="15363" max="15368" width="5.875" style="28" customWidth="1"/>
    <col min="15369" max="15369" width="7" style="28" customWidth="1"/>
    <col min="15370" max="15370" width="5.875" style="28" customWidth="1"/>
    <col min="15371" max="15371" width="14.25" style="28" customWidth="1"/>
    <col min="15372" max="15372" width="13.125" style="28" customWidth="1"/>
    <col min="15373" max="15373" width="13" style="28" customWidth="1"/>
    <col min="15374" max="15615" width="8.75" style="28" customWidth="1"/>
    <col min="15616" max="15616" width="8.75" style="28"/>
    <col min="15617" max="15617" width="2" style="28" customWidth="1"/>
    <col min="15618" max="15618" width="41" style="28" bestFit="1" customWidth="1"/>
    <col min="15619" max="15624" width="5.875" style="28" customWidth="1"/>
    <col min="15625" max="15625" width="7" style="28" customWidth="1"/>
    <col min="15626" max="15626" width="5.875" style="28" customWidth="1"/>
    <col min="15627" max="15627" width="14.25" style="28" customWidth="1"/>
    <col min="15628" max="15628" width="13.125" style="28" customWidth="1"/>
    <col min="15629" max="15629" width="13" style="28" customWidth="1"/>
    <col min="15630" max="15871" width="8.75" style="28" customWidth="1"/>
    <col min="15872" max="15872" width="8.75" style="28"/>
    <col min="15873" max="15873" width="2" style="28" customWidth="1"/>
    <col min="15874" max="15874" width="41" style="28" bestFit="1" customWidth="1"/>
    <col min="15875" max="15880" width="5.875" style="28" customWidth="1"/>
    <col min="15881" max="15881" width="7" style="28" customWidth="1"/>
    <col min="15882" max="15882" width="5.875" style="28" customWidth="1"/>
    <col min="15883" max="15883" width="14.25" style="28" customWidth="1"/>
    <col min="15884" max="15884" width="13.125" style="28" customWidth="1"/>
    <col min="15885" max="15885" width="13" style="28" customWidth="1"/>
    <col min="15886" max="16127" width="8.75" style="28" customWidth="1"/>
    <col min="16128" max="16128" width="8.75" style="28"/>
    <col min="16129" max="16129" width="2" style="28" customWidth="1"/>
    <col min="16130" max="16130" width="41" style="28" bestFit="1" customWidth="1"/>
    <col min="16131" max="16136" width="5.875" style="28" customWidth="1"/>
    <col min="16137" max="16137" width="7" style="28" customWidth="1"/>
    <col min="16138" max="16138" width="5.875" style="28" customWidth="1"/>
    <col min="16139" max="16139" width="14.25" style="28" customWidth="1"/>
    <col min="16140" max="16140" width="13.125" style="28" customWidth="1"/>
    <col min="16141" max="16141" width="13" style="28" customWidth="1"/>
    <col min="16142" max="16383" width="8.75" style="28" customWidth="1"/>
    <col min="16384" max="16384" width="8.75" style="28"/>
  </cols>
  <sheetData>
    <row r="1" spans="1:9" ht="30" customHeight="1">
      <c r="A1" s="97" t="s">
        <v>27</v>
      </c>
      <c r="B1" s="29"/>
    </row>
    <row r="2" spans="1:9" s="27" customFormat="1" ht="26.25" customHeight="1">
      <c r="A2" s="30" t="s">
        <v>386</v>
      </c>
      <c r="B2" s="30"/>
      <c r="C2" s="30"/>
      <c r="D2" s="30"/>
      <c r="E2" s="30"/>
      <c r="F2" s="30"/>
      <c r="G2" s="30"/>
      <c r="H2" s="30"/>
      <c r="I2" s="30"/>
    </row>
    <row r="3" spans="1:9" s="27" customFormat="1" ht="26.25" customHeight="1">
      <c r="A3" s="30" t="s">
        <v>575</v>
      </c>
      <c r="B3" s="30"/>
      <c r="C3" s="30"/>
      <c r="D3" s="30"/>
      <c r="E3" s="30"/>
      <c r="F3" s="30"/>
      <c r="G3" s="30"/>
      <c r="H3" s="30"/>
      <c r="I3" s="30"/>
    </row>
    <row r="4" spans="1:9" s="27" customFormat="1" ht="18" customHeight="1">
      <c r="A4" s="30"/>
      <c r="B4" s="30"/>
      <c r="C4" s="30"/>
      <c r="D4" s="30"/>
      <c r="E4" s="30"/>
      <c r="F4" s="30"/>
      <c r="G4" s="30"/>
      <c r="H4" s="30"/>
      <c r="I4" s="30"/>
    </row>
    <row r="5" spans="1:9" s="27" customFormat="1" ht="28.5" customHeight="1">
      <c r="B5" s="29" t="s">
        <v>28</v>
      </c>
      <c r="C5" s="31"/>
      <c r="E5" s="31"/>
    </row>
    <row r="6" spans="1:9" s="29" customFormat="1" ht="18" customHeight="1">
      <c r="A6" s="32"/>
      <c r="B6" s="33"/>
      <c r="C6" s="427" t="s">
        <v>29</v>
      </c>
      <c r="D6" s="427"/>
      <c r="E6" s="427"/>
      <c r="F6" s="427"/>
      <c r="G6" s="427"/>
      <c r="H6" s="427"/>
      <c r="I6" s="427"/>
    </row>
    <row r="7" spans="1:9" s="29" customFormat="1" ht="21" customHeight="1">
      <c r="B7" s="428" t="s">
        <v>30</v>
      </c>
      <c r="C7" s="430" t="s">
        <v>31</v>
      </c>
      <c r="D7" s="430"/>
      <c r="E7" s="430"/>
      <c r="F7" s="430"/>
      <c r="G7" s="430"/>
      <c r="H7" s="430"/>
      <c r="I7" s="430"/>
    </row>
    <row r="8" spans="1:9" s="29" customFormat="1" ht="21" customHeight="1">
      <c r="B8" s="429"/>
      <c r="C8" s="430" t="s">
        <v>32</v>
      </c>
      <c r="D8" s="430"/>
      <c r="E8" s="430"/>
      <c r="F8" s="430"/>
      <c r="G8" s="430" t="s">
        <v>33</v>
      </c>
      <c r="H8" s="430"/>
      <c r="I8" s="430"/>
    </row>
    <row r="9" spans="1:9" s="29" customFormat="1" ht="17.25">
      <c r="B9" s="34" t="s">
        <v>34</v>
      </c>
      <c r="C9" s="425">
        <v>660</v>
      </c>
      <c r="D9" s="425"/>
      <c r="E9" s="425"/>
      <c r="F9" s="425"/>
      <c r="G9" s="426">
        <v>100</v>
      </c>
      <c r="H9" s="426"/>
      <c r="I9" s="426"/>
    </row>
    <row r="10" spans="1:9" s="29" customFormat="1" ht="17.25">
      <c r="A10" s="32"/>
      <c r="B10" s="35" t="s">
        <v>35</v>
      </c>
      <c r="C10" s="425">
        <v>104</v>
      </c>
      <c r="D10" s="425"/>
      <c r="E10" s="425"/>
      <c r="F10" s="425"/>
      <c r="G10" s="431">
        <v>15.8</v>
      </c>
      <c r="H10" s="431"/>
      <c r="I10" s="431"/>
    </row>
    <row r="11" spans="1:9" s="29" customFormat="1" ht="17.25">
      <c r="A11" s="32"/>
      <c r="B11" s="35" t="s">
        <v>36</v>
      </c>
      <c r="C11" s="425">
        <v>556</v>
      </c>
      <c r="D11" s="425"/>
      <c r="E11" s="425"/>
      <c r="F11" s="425"/>
      <c r="G11" s="431">
        <v>84.2</v>
      </c>
      <c r="H11" s="431"/>
      <c r="I11" s="431"/>
    </row>
    <row r="12" spans="1:9" s="29" customFormat="1" ht="17.25">
      <c r="A12" s="32"/>
      <c r="B12" s="34" t="s">
        <v>37</v>
      </c>
      <c r="C12" s="425">
        <v>3924</v>
      </c>
      <c r="D12" s="425"/>
      <c r="E12" s="425"/>
      <c r="F12" s="425"/>
      <c r="G12" s="426">
        <v>100</v>
      </c>
      <c r="H12" s="426"/>
      <c r="I12" s="426"/>
    </row>
    <row r="13" spans="1:9" s="29" customFormat="1" ht="17.25">
      <c r="B13" s="35" t="s">
        <v>35</v>
      </c>
      <c r="C13" s="425">
        <v>585</v>
      </c>
      <c r="D13" s="425"/>
      <c r="E13" s="425"/>
      <c r="F13" s="425"/>
      <c r="G13" s="431">
        <v>14.9</v>
      </c>
      <c r="H13" s="431"/>
      <c r="I13" s="431"/>
    </row>
    <row r="14" spans="1:9" s="29" customFormat="1" ht="17.25">
      <c r="B14" s="35" t="s">
        <v>36</v>
      </c>
      <c r="C14" s="425">
        <v>3339</v>
      </c>
      <c r="D14" s="425"/>
      <c r="E14" s="425"/>
      <c r="F14" s="425"/>
      <c r="G14" s="431">
        <v>85.1</v>
      </c>
      <c r="H14" s="431"/>
      <c r="I14" s="431"/>
    </row>
    <row r="15" spans="1:9" s="29" customFormat="1" ht="17.25">
      <c r="A15" s="32"/>
      <c r="B15" s="34" t="s">
        <v>38</v>
      </c>
      <c r="C15" s="425">
        <v>11545969</v>
      </c>
      <c r="D15" s="425"/>
      <c r="E15" s="425"/>
      <c r="F15" s="425"/>
      <c r="G15" s="426">
        <v>100</v>
      </c>
      <c r="H15" s="426"/>
      <c r="I15" s="426"/>
    </row>
    <row r="16" spans="1:9" s="29" customFormat="1" ht="17.25">
      <c r="A16" s="32"/>
      <c r="B16" s="35" t="s">
        <v>35</v>
      </c>
      <c r="C16" s="425">
        <v>5093030</v>
      </c>
      <c r="D16" s="425"/>
      <c r="E16" s="425"/>
      <c r="F16" s="425"/>
      <c r="G16" s="431">
        <v>44.1</v>
      </c>
      <c r="H16" s="431"/>
      <c r="I16" s="431"/>
    </row>
    <row r="17" spans="1:9" s="29" customFormat="1" ht="17.25">
      <c r="A17" s="32"/>
      <c r="B17" s="35" t="s">
        <v>36</v>
      </c>
      <c r="C17" s="425">
        <v>6452939</v>
      </c>
      <c r="D17" s="425"/>
      <c r="E17" s="425"/>
      <c r="F17" s="425"/>
      <c r="G17" s="431">
        <v>55.9</v>
      </c>
      <c r="H17" s="431"/>
      <c r="I17" s="431"/>
    </row>
    <row r="18" spans="1:9" s="29" customFormat="1" ht="17.25">
      <c r="A18" s="32"/>
      <c r="B18" s="36" t="s">
        <v>39</v>
      </c>
      <c r="C18" s="425">
        <v>98817</v>
      </c>
      <c r="D18" s="425"/>
      <c r="E18" s="425"/>
      <c r="F18" s="425"/>
      <c r="G18" s="432" t="s">
        <v>40</v>
      </c>
      <c r="H18" s="432"/>
      <c r="I18" s="432"/>
    </row>
    <row r="19" spans="1:9" s="29" customFormat="1" ht="17.25">
      <c r="A19" s="32"/>
      <c r="B19" s="36" t="s">
        <v>41</v>
      </c>
      <c r="C19" s="434">
        <f>C12/C9</f>
        <v>5.9454545454545453</v>
      </c>
      <c r="D19" s="434"/>
      <c r="E19" s="434"/>
      <c r="F19" s="434"/>
      <c r="G19" s="432" t="s">
        <v>42</v>
      </c>
      <c r="H19" s="432"/>
      <c r="I19" s="432"/>
    </row>
    <row r="20" spans="1:9" s="29" customFormat="1" ht="17.25">
      <c r="A20" s="32"/>
      <c r="B20" s="36" t="s">
        <v>43</v>
      </c>
      <c r="C20" s="425">
        <f>C15/C9</f>
        <v>17493.892424242425</v>
      </c>
      <c r="D20" s="425"/>
      <c r="E20" s="425"/>
      <c r="F20" s="425"/>
      <c r="G20" s="432" t="s">
        <v>42</v>
      </c>
      <c r="H20" s="432"/>
      <c r="I20" s="432"/>
    </row>
    <row r="21" spans="1:9" s="29" customFormat="1" ht="17.25">
      <c r="B21" s="36" t="s">
        <v>44</v>
      </c>
      <c r="C21" s="425">
        <f>C15/C12</f>
        <v>2942.3978083588177</v>
      </c>
      <c r="D21" s="425"/>
      <c r="E21" s="425"/>
      <c r="F21" s="425"/>
      <c r="G21" s="432" t="s">
        <v>42</v>
      </c>
      <c r="H21" s="432"/>
      <c r="I21" s="432"/>
    </row>
    <row r="22" spans="1:9" s="29" customFormat="1" ht="17.25">
      <c r="B22" s="36" t="s">
        <v>45</v>
      </c>
      <c r="C22" s="433">
        <v>178</v>
      </c>
      <c r="D22" s="433"/>
      <c r="E22" s="433"/>
      <c r="F22" s="433"/>
      <c r="G22" s="432" t="s">
        <v>42</v>
      </c>
      <c r="H22" s="432"/>
      <c r="I22" s="432"/>
    </row>
    <row r="23" spans="1:9" s="29" customFormat="1" ht="17.25">
      <c r="B23" s="37"/>
      <c r="C23" s="38"/>
      <c r="D23" s="38"/>
      <c r="E23" s="38"/>
      <c r="F23" s="38"/>
      <c r="G23" s="39"/>
      <c r="H23" s="39"/>
      <c r="I23" s="39"/>
    </row>
    <row r="24" spans="1:9" ht="28.5" customHeight="1">
      <c r="A24" s="97" t="s">
        <v>46</v>
      </c>
      <c r="B24" s="40"/>
      <c r="C24" s="41"/>
      <c r="D24" s="41"/>
      <c r="E24" s="41"/>
      <c r="F24" s="41"/>
      <c r="G24" s="41"/>
      <c r="H24" s="41"/>
      <c r="I24" s="41"/>
    </row>
    <row r="25" spans="1:9" s="27" customFormat="1" ht="26.25" customHeight="1">
      <c r="A25" s="30" t="s">
        <v>413</v>
      </c>
      <c r="B25" s="30"/>
      <c r="C25" s="30"/>
      <c r="D25" s="30"/>
      <c r="E25" s="30"/>
      <c r="F25" s="30"/>
      <c r="G25" s="30"/>
      <c r="H25" s="30"/>
      <c r="I25" s="30"/>
    </row>
    <row r="26" spans="1:9" s="27" customFormat="1" ht="26.25" customHeight="1">
      <c r="A26" s="30" t="s">
        <v>414</v>
      </c>
      <c r="B26" s="30"/>
      <c r="C26" s="30"/>
      <c r="D26" s="30"/>
      <c r="E26" s="30"/>
      <c r="F26" s="30"/>
      <c r="G26" s="30"/>
      <c r="H26" s="30"/>
      <c r="I26" s="30"/>
    </row>
    <row r="27" spans="1:9" s="27" customFormat="1" ht="17.25" customHeight="1">
      <c r="A27" s="30"/>
      <c r="B27" s="30"/>
      <c r="C27" s="30"/>
      <c r="D27" s="30"/>
      <c r="E27" s="30"/>
      <c r="F27" s="30"/>
      <c r="G27" s="30"/>
      <c r="H27" s="30"/>
      <c r="I27" s="30"/>
    </row>
    <row r="28" spans="1:9" ht="28.5" customHeight="1">
      <c r="A28" s="32" t="s">
        <v>47</v>
      </c>
      <c r="B28" s="32"/>
      <c r="C28" s="32"/>
    </row>
    <row r="29" spans="1:9" s="27" customFormat="1" ht="26.25" customHeight="1">
      <c r="A29" s="30" t="s">
        <v>387</v>
      </c>
      <c r="B29" s="30"/>
      <c r="C29" s="30"/>
      <c r="D29" s="30"/>
      <c r="E29" s="30"/>
      <c r="F29" s="30"/>
      <c r="G29" s="30"/>
      <c r="H29" s="30"/>
      <c r="I29" s="30"/>
    </row>
    <row r="30" spans="1:9" s="27" customFormat="1" ht="26.25" customHeight="1">
      <c r="A30" s="30" t="s">
        <v>416</v>
      </c>
      <c r="B30" s="30"/>
      <c r="C30" s="30"/>
      <c r="D30" s="30"/>
      <c r="E30" s="30"/>
      <c r="F30" s="30"/>
      <c r="G30" s="30"/>
      <c r="H30" s="30"/>
      <c r="I30" s="30"/>
    </row>
    <row r="31" spans="1:9" s="27" customFormat="1" ht="26.25" customHeight="1">
      <c r="A31" s="30" t="s">
        <v>415</v>
      </c>
      <c r="B31" s="30"/>
      <c r="C31" s="30"/>
      <c r="D31" s="30"/>
      <c r="E31" s="30"/>
      <c r="F31" s="30"/>
      <c r="G31" s="30"/>
      <c r="H31" s="30"/>
      <c r="I31" s="30"/>
    </row>
    <row r="32" spans="1:9" s="27" customFormat="1" ht="26.25" customHeight="1">
      <c r="A32" s="30" t="s">
        <v>435</v>
      </c>
      <c r="B32" s="30"/>
      <c r="C32" s="30"/>
      <c r="D32" s="30"/>
      <c r="E32" s="30"/>
      <c r="F32" s="30"/>
      <c r="G32" s="30"/>
      <c r="H32" s="30"/>
      <c r="I32" s="30"/>
    </row>
    <row r="33" spans="1:9" s="27" customFormat="1" ht="26.25" customHeight="1">
      <c r="A33" s="30" t="s">
        <v>417</v>
      </c>
      <c r="B33" s="30"/>
      <c r="C33" s="30"/>
      <c r="D33" s="30"/>
      <c r="E33" s="30"/>
      <c r="F33" s="30"/>
      <c r="G33" s="30"/>
      <c r="H33" s="30"/>
      <c r="I33" s="30"/>
    </row>
    <row r="34" spans="1:9" s="27" customFormat="1" ht="26.25" customHeight="1">
      <c r="A34" s="30" t="s">
        <v>419</v>
      </c>
      <c r="B34" s="30"/>
      <c r="C34" s="30"/>
      <c r="D34" s="30"/>
      <c r="E34" s="30"/>
      <c r="F34" s="30"/>
      <c r="G34" s="30"/>
      <c r="H34" s="30"/>
      <c r="I34" s="30"/>
    </row>
    <row r="35" spans="1:9" s="27" customFormat="1" ht="26.25" customHeight="1">
      <c r="A35" s="30" t="s">
        <v>418</v>
      </c>
      <c r="B35" s="30"/>
      <c r="C35" s="30"/>
      <c r="D35" s="30"/>
      <c r="E35" s="30"/>
      <c r="F35" s="30"/>
      <c r="G35" s="30"/>
      <c r="H35" s="30"/>
      <c r="I35" s="30"/>
    </row>
  </sheetData>
  <mergeCells count="33">
    <mergeCell ref="C22:F22"/>
    <mergeCell ref="G22:I22"/>
    <mergeCell ref="C19:F19"/>
    <mergeCell ref="G19:I19"/>
    <mergeCell ref="C20:F20"/>
    <mergeCell ref="G20:I20"/>
    <mergeCell ref="C21:F21"/>
    <mergeCell ref="G21:I21"/>
    <mergeCell ref="C16:F16"/>
    <mergeCell ref="G16:I16"/>
    <mergeCell ref="C17:F17"/>
    <mergeCell ref="G17:I17"/>
    <mergeCell ref="C18:F18"/>
    <mergeCell ref="G18:I18"/>
    <mergeCell ref="C13:F13"/>
    <mergeCell ref="G13:I13"/>
    <mergeCell ref="C14:F14"/>
    <mergeCell ref="G14:I14"/>
    <mergeCell ref="C15:F15"/>
    <mergeCell ref="G15:I15"/>
    <mergeCell ref="C10:F10"/>
    <mergeCell ref="G10:I10"/>
    <mergeCell ref="C11:F11"/>
    <mergeCell ref="G11:I11"/>
    <mergeCell ref="C12:F12"/>
    <mergeCell ref="G12:I12"/>
    <mergeCell ref="C9:F9"/>
    <mergeCell ref="G9:I9"/>
    <mergeCell ref="C6:I6"/>
    <mergeCell ref="B7:B8"/>
    <mergeCell ref="C7:I7"/>
    <mergeCell ref="C8:F8"/>
    <mergeCell ref="G8:I8"/>
  </mergeCells>
  <phoneticPr fontId="1"/>
  <pageMargins left="0.78740157480314965" right="0.59055118110236227" top="0.86614173228346458" bottom="1.0629921259842521" header="0.15748031496062992" footer="0.59055118110236227"/>
  <pageSetup paperSize="9" firstPageNumber="7" orientation="portrait" r:id="rId1"/>
  <headerFooter alignWithMargins="0">
    <oddFooter>&amp;C7</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view="pageBreakPreview" zoomScaleNormal="100" zoomScaleSheetLayoutView="100" workbookViewId="0">
      <selection activeCell="C66" sqref="C66"/>
    </sheetView>
  </sheetViews>
  <sheetFormatPr defaultRowHeight="12"/>
  <cols>
    <col min="1" max="1" width="2.5" style="28" customWidth="1"/>
    <col min="2" max="2" width="43.75" style="28" customWidth="1"/>
    <col min="3" max="4" width="23" style="28" customWidth="1"/>
    <col min="5" max="5" width="2" style="28" customWidth="1"/>
    <col min="6" max="9" width="11.125" style="28" customWidth="1"/>
    <col min="10" max="11" width="9" style="28"/>
    <col min="12" max="12" width="18.875" style="28" customWidth="1"/>
    <col min="13" max="13" width="14.375" style="28" customWidth="1"/>
    <col min="14" max="256" width="9" style="28"/>
    <col min="257" max="257" width="4.25" style="28" customWidth="1"/>
    <col min="258" max="258" width="43.75" style="28" customWidth="1"/>
    <col min="259" max="260" width="23" style="28" customWidth="1"/>
    <col min="261" max="261" width="4.375" style="28" customWidth="1"/>
    <col min="262" max="265" width="11.125" style="28" customWidth="1"/>
    <col min="266" max="267" width="9" style="28"/>
    <col min="268" max="268" width="18.875" style="28" customWidth="1"/>
    <col min="269" max="269" width="14.375" style="28" customWidth="1"/>
    <col min="270" max="512" width="9" style="28"/>
    <col min="513" max="513" width="4.25" style="28" customWidth="1"/>
    <col min="514" max="514" width="43.75" style="28" customWidth="1"/>
    <col min="515" max="516" width="23" style="28" customWidth="1"/>
    <col min="517" max="517" width="4.375" style="28" customWidth="1"/>
    <col min="518" max="521" width="11.125" style="28" customWidth="1"/>
    <col min="522" max="523" width="9" style="28"/>
    <col min="524" max="524" width="18.875" style="28" customWidth="1"/>
    <col min="525" max="525" width="14.375" style="28" customWidth="1"/>
    <col min="526" max="768" width="9" style="28"/>
    <col min="769" max="769" width="4.25" style="28" customWidth="1"/>
    <col min="770" max="770" width="43.75" style="28" customWidth="1"/>
    <col min="771" max="772" width="23" style="28" customWidth="1"/>
    <col min="773" max="773" width="4.375" style="28" customWidth="1"/>
    <col min="774" max="777" width="11.125" style="28" customWidth="1"/>
    <col min="778" max="779" width="9" style="28"/>
    <col min="780" max="780" width="18.875" style="28" customWidth="1"/>
    <col min="781" max="781" width="14.375" style="28" customWidth="1"/>
    <col min="782" max="1024" width="9" style="28"/>
    <col min="1025" max="1025" width="4.25" style="28" customWidth="1"/>
    <col min="1026" max="1026" width="43.75" style="28" customWidth="1"/>
    <col min="1027" max="1028" width="23" style="28" customWidth="1"/>
    <col min="1029" max="1029" width="4.375" style="28" customWidth="1"/>
    <col min="1030" max="1033" width="11.125" style="28" customWidth="1"/>
    <col min="1034" max="1035" width="9" style="28"/>
    <col min="1036" max="1036" width="18.875" style="28" customWidth="1"/>
    <col min="1037" max="1037" width="14.375" style="28" customWidth="1"/>
    <col min="1038" max="1280" width="9" style="28"/>
    <col min="1281" max="1281" width="4.25" style="28" customWidth="1"/>
    <col min="1282" max="1282" width="43.75" style="28" customWidth="1"/>
    <col min="1283" max="1284" width="23" style="28" customWidth="1"/>
    <col min="1285" max="1285" width="4.375" style="28" customWidth="1"/>
    <col min="1286" max="1289" width="11.125" style="28" customWidth="1"/>
    <col min="1290" max="1291" width="9" style="28"/>
    <col min="1292" max="1292" width="18.875" style="28" customWidth="1"/>
    <col min="1293" max="1293" width="14.375" style="28" customWidth="1"/>
    <col min="1294" max="1536" width="9" style="28"/>
    <col min="1537" max="1537" width="4.25" style="28" customWidth="1"/>
    <col min="1538" max="1538" width="43.75" style="28" customWidth="1"/>
    <col min="1539" max="1540" width="23" style="28" customWidth="1"/>
    <col min="1541" max="1541" width="4.375" style="28" customWidth="1"/>
    <col min="1542" max="1545" width="11.125" style="28" customWidth="1"/>
    <col min="1546" max="1547" width="9" style="28"/>
    <col min="1548" max="1548" width="18.875" style="28" customWidth="1"/>
    <col min="1549" max="1549" width="14.375" style="28" customWidth="1"/>
    <col min="1550" max="1792" width="9" style="28"/>
    <col min="1793" max="1793" width="4.25" style="28" customWidth="1"/>
    <col min="1794" max="1794" width="43.75" style="28" customWidth="1"/>
    <col min="1795" max="1796" width="23" style="28" customWidth="1"/>
    <col min="1797" max="1797" width="4.375" style="28" customWidth="1"/>
    <col min="1798" max="1801" width="11.125" style="28" customWidth="1"/>
    <col min="1802" max="1803" width="9" style="28"/>
    <col min="1804" max="1804" width="18.875" style="28" customWidth="1"/>
    <col min="1805" max="1805" width="14.375" style="28" customWidth="1"/>
    <col min="1806" max="2048" width="9" style="28"/>
    <col min="2049" max="2049" width="4.25" style="28" customWidth="1"/>
    <col min="2050" max="2050" width="43.75" style="28" customWidth="1"/>
    <col min="2051" max="2052" width="23" style="28" customWidth="1"/>
    <col min="2053" max="2053" width="4.375" style="28" customWidth="1"/>
    <col min="2054" max="2057" width="11.125" style="28" customWidth="1"/>
    <col min="2058" max="2059" width="9" style="28"/>
    <col min="2060" max="2060" width="18.875" style="28" customWidth="1"/>
    <col min="2061" max="2061" width="14.375" style="28" customWidth="1"/>
    <col min="2062" max="2304" width="9" style="28"/>
    <col min="2305" max="2305" width="4.25" style="28" customWidth="1"/>
    <col min="2306" max="2306" width="43.75" style="28" customWidth="1"/>
    <col min="2307" max="2308" width="23" style="28" customWidth="1"/>
    <col min="2309" max="2309" width="4.375" style="28" customWidth="1"/>
    <col min="2310" max="2313" width="11.125" style="28" customWidth="1"/>
    <col min="2314" max="2315" width="9" style="28"/>
    <col min="2316" max="2316" width="18.875" style="28" customWidth="1"/>
    <col min="2317" max="2317" width="14.375" style="28" customWidth="1"/>
    <col min="2318" max="2560" width="9" style="28"/>
    <col min="2561" max="2561" width="4.25" style="28" customWidth="1"/>
    <col min="2562" max="2562" width="43.75" style="28" customWidth="1"/>
    <col min="2563" max="2564" width="23" style="28" customWidth="1"/>
    <col min="2565" max="2565" width="4.375" style="28" customWidth="1"/>
    <col min="2566" max="2569" width="11.125" style="28" customWidth="1"/>
    <col min="2570" max="2571" width="9" style="28"/>
    <col min="2572" max="2572" width="18.875" style="28" customWidth="1"/>
    <col min="2573" max="2573" width="14.375" style="28" customWidth="1"/>
    <col min="2574" max="2816" width="9" style="28"/>
    <col min="2817" max="2817" width="4.25" style="28" customWidth="1"/>
    <col min="2818" max="2818" width="43.75" style="28" customWidth="1"/>
    <col min="2819" max="2820" width="23" style="28" customWidth="1"/>
    <col min="2821" max="2821" width="4.375" style="28" customWidth="1"/>
    <col min="2822" max="2825" width="11.125" style="28" customWidth="1"/>
    <col min="2826" max="2827" width="9" style="28"/>
    <col min="2828" max="2828" width="18.875" style="28" customWidth="1"/>
    <col min="2829" max="2829" width="14.375" style="28" customWidth="1"/>
    <col min="2830" max="3072" width="9" style="28"/>
    <col min="3073" max="3073" width="4.25" style="28" customWidth="1"/>
    <col min="3074" max="3074" width="43.75" style="28" customWidth="1"/>
    <col min="3075" max="3076" width="23" style="28" customWidth="1"/>
    <col min="3077" max="3077" width="4.375" style="28" customWidth="1"/>
    <col min="3078" max="3081" width="11.125" style="28" customWidth="1"/>
    <col min="3082" max="3083" width="9" style="28"/>
    <col min="3084" max="3084" width="18.875" style="28" customWidth="1"/>
    <col min="3085" max="3085" width="14.375" style="28" customWidth="1"/>
    <col min="3086" max="3328" width="9" style="28"/>
    <col min="3329" max="3329" width="4.25" style="28" customWidth="1"/>
    <col min="3330" max="3330" width="43.75" style="28" customWidth="1"/>
    <col min="3331" max="3332" width="23" style="28" customWidth="1"/>
    <col min="3333" max="3333" width="4.375" style="28" customWidth="1"/>
    <col min="3334" max="3337" width="11.125" style="28" customWidth="1"/>
    <col min="3338" max="3339" width="9" style="28"/>
    <col min="3340" max="3340" width="18.875" style="28" customWidth="1"/>
    <col min="3341" max="3341" width="14.375" style="28" customWidth="1"/>
    <col min="3342" max="3584" width="9" style="28"/>
    <col min="3585" max="3585" width="4.25" style="28" customWidth="1"/>
    <col min="3586" max="3586" width="43.75" style="28" customWidth="1"/>
    <col min="3587" max="3588" width="23" style="28" customWidth="1"/>
    <col min="3589" max="3589" width="4.375" style="28" customWidth="1"/>
    <col min="3590" max="3593" width="11.125" style="28" customWidth="1"/>
    <col min="3594" max="3595" width="9" style="28"/>
    <col min="3596" max="3596" width="18.875" style="28" customWidth="1"/>
    <col min="3597" max="3597" width="14.375" style="28" customWidth="1"/>
    <col min="3598" max="3840" width="9" style="28"/>
    <col min="3841" max="3841" width="4.25" style="28" customWidth="1"/>
    <col min="3842" max="3842" width="43.75" style="28" customWidth="1"/>
    <col min="3843" max="3844" width="23" style="28" customWidth="1"/>
    <col min="3845" max="3845" width="4.375" style="28" customWidth="1"/>
    <col min="3846" max="3849" width="11.125" style="28" customWidth="1"/>
    <col min="3850" max="3851" width="9" style="28"/>
    <col min="3852" max="3852" width="18.875" style="28" customWidth="1"/>
    <col min="3853" max="3853" width="14.375" style="28" customWidth="1"/>
    <col min="3854" max="4096" width="9" style="28"/>
    <col min="4097" max="4097" width="4.25" style="28" customWidth="1"/>
    <col min="4098" max="4098" width="43.75" style="28" customWidth="1"/>
    <col min="4099" max="4100" width="23" style="28" customWidth="1"/>
    <col min="4101" max="4101" width="4.375" style="28" customWidth="1"/>
    <col min="4102" max="4105" width="11.125" style="28" customWidth="1"/>
    <col min="4106" max="4107" width="9" style="28"/>
    <col min="4108" max="4108" width="18.875" style="28" customWidth="1"/>
    <col min="4109" max="4109" width="14.375" style="28" customWidth="1"/>
    <col min="4110" max="4352" width="9" style="28"/>
    <col min="4353" max="4353" width="4.25" style="28" customWidth="1"/>
    <col min="4354" max="4354" width="43.75" style="28" customWidth="1"/>
    <col min="4355" max="4356" width="23" style="28" customWidth="1"/>
    <col min="4357" max="4357" width="4.375" style="28" customWidth="1"/>
    <col min="4358" max="4361" width="11.125" style="28" customWidth="1"/>
    <col min="4362" max="4363" width="9" style="28"/>
    <col min="4364" max="4364" width="18.875" style="28" customWidth="1"/>
    <col min="4365" max="4365" width="14.375" style="28" customWidth="1"/>
    <col min="4366" max="4608" width="9" style="28"/>
    <col min="4609" max="4609" width="4.25" style="28" customWidth="1"/>
    <col min="4610" max="4610" width="43.75" style="28" customWidth="1"/>
    <col min="4611" max="4612" width="23" style="28" customWidth="1"/>
    <col min="4613" max="4613" width="4.375" style="28" customWidth="1"/>
    <col min="4614" max="4617" width="11.125" style="28" customWidth="1"/>
    <col min="4618" max="4619" width="9" style="28"/>
    <col min="4620" max="4620" width="18.875" style="28" customWidth="1"/>
    <col min="4621" max="4621" width="14.375" style="28" customWidth="1"/>
    <col min="4622" max="4864" width="9" style="28"/>
    <col min="4865" max="4865" width="4.25" style="28" customWidth="1"/>
    <col min="4866" max="4866" width="43.75" style="28" customWidth="1"/>
    <col min="4867" max="4868" width="23" style="28" customWidth="1"/>
    <col min="4869" max="4869" width="4.375" style="28" customWidth="1"/>
    <col min="4870" max="4873" width="11.125" style="28" customWidth="1"/>
    <col min="4874" max="4875" width="9" style="28"/>
    <col min="4876" max="4876" width="18.875" style="28" customWidth="1"/>
    <col min="4877" max="4877" width="14.375" style="28" customWidth="1"/>
    <col min="4878" max="5120" width="9" style="28"/>
    <col min="5121" max="5121" width="4.25" style="28" customWidth="1"/>
    <col min="5122" max="5122" width="43.75" style="28" customWidth="1"/>
    <col min="5123" max="5124" width="23" style="28" customWidth="1"/>
    <col min="5125" max="5125" width="4.375" style="28" customWidth="1"/>
    <col min="5126" max="5129" width="11.125" style="28" customWidth="1"/>
    <col min="5130" max="5131" width="9" style="28"/>
    <col min="5132" max="5132" width="18.875" style="28" customWidth="1"/>
    <col min="5133" max="5133" width="14.375" style="28" customWidth="1"/>
    <col min="5134" max="5376" width="9" style="28"/>
    <col min="5377" max="5377" width="4.25" style="28" customWidth="1"/>
    <col min="5378" max="5378" width="43.75" style="28" customWidth="1"/>
    <col min="5379" max="5380" width="23" style="28" customWidth="1"/>
    <col min="5381" max="5381" width="4.375" style="28" customWidth="1"/>
    <col min="5382" max="5385" width="11.125" style="28" customWidth="1"/>
    <col min="5386" max="5387" width="9" style="28"/>
    <col min="5388" max="5388" width="18.875" style="28" customWidth="1"/>
    <col min="5389" max="5389" width="14.375" style="28" customWidth="1"/>
    <col min="5390" max="5632" width="9" style="28"/>
    <col min="5633" max="5633" width="4.25" style="28" customWidth="1"/>
    <col min="5634" max="5634" width="43.75" style="28" customWidth="1"/>
    <col min="5635" max="5636" width="23" style="28" customWidth="1"/>
    <col min="5637" max="5637" width="4.375" style="28" customWidth="1"/>
    <col min="5638" max="5641" width="11.125" style="28" customWidth="1"/>
    <col min="5642" max="5643" width="9" style="28"/>
    <col min="5644" max="5644" width="18.875" style="28" customWidth="1"/>
    <col min="5645" max="5645" width="14.375" style="28" customWidth="1"/>
    <col min="5646" max="5888" width="9" style="28"/>
    <col min="5889" max="5889" width="4.25" style="28" customWidth="1"/>
    <col min="5890" max="5890" width="43.75" style="28" customWidth="1"/>
    <col min="5891" max="5892" width="23" style="28" customWidth="1"/>
    <col min="5893" max="5893" width="4.375" style="28" customWidth="1"/>
    <col min="5894" max="5897" width="11.125" style="28" customWidth="1"/>
    <col min="5898" max="5899" width="9" style="28"/>
    <col min="5900" max="5900" width="18.875" style="28" customWidth="1"/>
    <col min="5901" max="5901" width="14.375" style="28" customWidth="1"/>
    <col min="5902" max="6144" width="9" style="28"/>
    <col min="6145" max="6145" width="4.25" style="28" customWidth="1"/>
    <col min="6146" max="6146" width="43.75" style="28" customWidth="1"/>
    <col min="6147" max="6148" width="23" style="28" customWidth="1"/>
    <col min="6149" max="6149" width="4.375" style="28" customWidth="1"/>
    <col min="6150" max="6153" width="11.125" style="28" customWidth="1"/>
    <col min="6154" max="6155" width="9" style="28"/>
    <col min="6156" max="6156" width="18.875" style="28" customWidth="1"/>
    <col min="6157" max="6157" width="14.375" style="28" customWidth="1"/>
    <col min="6158" max="6400" width="9" style="28"/>
    <col min="6401" max="6401" width="4.25" style="28" customWidth="1"/>
    <col min="6402" max="6402" width="43.75" style="28" customWidth="1"/>
    <col min="6403" max="6404" width="23" style="28" customWidth="1"/>
    <col min="6405" max="6405" width="4.375" style="28" customWidth="1"/>
    <col min="6406" max="6409" width="11.125" style="28" customWidth="1"/>
    <col min="6410" max="6411" width="9" style="28"/>
    <col min="6412" max="6412" width="18.875" style="28" customWidth="1"/>
    <col min="6413" max="6413" width="14.375" style="28" customWidth="1"/>
    <col min="6414" max="6656" width="9" style="28"/>
    <col min="6657" max="6657" width="4.25" style="28" customWidth="1"/>
    <col min="6658" max="6658" width="43.75" style="28" customWidth="1"/>
    <col min="6659" max="6660" width="23" style="28" customWidth="1"/>
    <col min="6661" max="6661" width="4.375" style="28" customWidth="1"/>
    <col min="6662" max="6665" width="11.125" style="28" customWidth="1"/>
    <col min="6666" max="6667" width="9" style="28"/>
    <col min="6668" max="6668" width="18.875" style="28" customWidth="1"/>
    <col min="6669" max="6669" width="14.375" style="28" customWidth="1"/>
    <col min="6670" max="6912" width="9" style="28"/>
    <col min="6913" max="6913" width="4.25" style="28" customWidth="1"/>
    <col min="6914" max="6914" width="43.75" style="28" customWidth="1"/>
    <col min="6915" max="6916" width="23" style="28" customWidth="1"/>
    <col min="6917" max="6917" width="4.375" style="28" customWidth="1"/>
    <col min="6918" max="6921" width="11.125" style="28" customWidth="1"/>
    <col min="6922" max="6923" width="9" style="28"/>
    <col min="6924" max="6924" width="18.875" style="28" customWidth="1"/>
    <col min="6925" max="6925" width="14.375" style="28" customWidth="1"/>
    <col min="6926" max="7168" width="9" style="28"/>
    <col min="7169" max="7169" width="4.25" style="28" customWidth="1"/>
    <col min="7170" max="7170" width="43.75" style="28" customWidth="1"/>
    <col min="7171" max="7172" width="23" style="28" customWidth="1"/>
    <col min="7173" max="7173" width="4.375" style="28" customWidth="1"/>
    <col min="7174" max="7177" width="11.125" style="28" customWidth="1"/>
    <col min="7178" max="7179" width="9" style="28"/>
    <col min="7180" max="7180" width="18.875" style="28" customWidth="1"/>
    <col min="7181" max="7181" width="14.375" style="28" customWidth="1"/>
    <col min="7182" max="7424" width="9" style="28"/>
    <col min="7425" max="7425" width="4.25" style="28" customWidth="1"/>
    <col min="7426" max="7426" width="43.75" style="28" customWidth="1"/>
    <col min="7427" max="7428" width="23" style="28" customWidth="1"/>
    <col min="7429" max="7429" width="4.375" style="28" customWidth="1"/>
    <col min="7430" max="7433" width="11.125" style="28" customWidth="1"/>
    <col min="7434" max="7435" width="9" style="28"/>
    <col min="7436" max="7436" width="18.875" style="28" customWidth="1"/>
    <col min="7437" max="7437" width="14.375" style="28" customWidth="1"/>
    <col min="7438" max="7680" width="9" style="28"/>
    <col min="7681" max="7681" width="4.25" style="28" customWidth="1"/>
    <col min="7682" max="7682" width="43.75" style="28" customWidth="1"/>
    <col min="7683" max="7684" width="23" style="28" customWidth="1"/>
    <col min="7685" max="7685" width="4.375" style="28" customWidth="1"/>
    <col min="7686" max="7689" width="11.125" style="28" customWidth="1"/>
    <col min="7690" max="7691" width="9" style="28"/>
    <col min="7692" max="7692" width="18.875" style="28" customWidth="1"/>
    <col min="7693" max="7693" width="14.375" style="28" customWidth="1"/>
    <col min="7694" max="7936" width="9" style="28"/>
    <col min="7937" max="7937" width="4.25" style="28" customWidth="1"/>
    <col min="7938" max="7938" width="43.75" style="28" customWidth="1"/>
    <col min="7939" max="7940" width="23" style="28" customWidth="1"/>
    <col min="7941" max="7941" width="4.375" style="28" customWidth="1"/>
    <col min="7942" max="7945" width="11.125" style="28" customWidth="1"/>
    <col min="7946" max="7947" width="9" style="28"/>
    <col min="7948" max="7948" width="18.875" style="28" customWidth="1"/>
    <col min="7949" max="7949" width="14.375" style="28" customWidth="1"/>
    <col min="7950" max="8192" width="9" style="28"/>
    <col min="8193" max="8193" width="4.25" style="28" customWidth="1"/>
    <col min="8194" max="8194" width="43.75" style="28" customWidth="1"/>
    <col min="8195" max="8196" width="23" style="28" customWidth="1"/>
    <col min="8197" max="8197" width="4.375" style="28" customWidth="1"/>
    <col min="8198" max="8201" width="11.125" style="28" customWidth="1"/>
    <col min="8202" max="8203" width="9" style="28"/>
    <col min="8204" max="8204" width="18.875" style="28" customWidth="1"/>
    <col min="8205" max="8205" width="14.375" style="28" customWidth="1"/>
    <col min="8206" max="8448" width="9" style="28"/>
    <col min="8449" max="8449" width="4.25" style="28" customWidth="1"/>
    <col min="8450" max="8450" width="43.75" style="28" customWidth="1"/>
    <col min="8451" max="8452" width="23" style="28" customWidth="1"/>
    <col min="8453" max="8453" width="4.375" style="28" customWidth="1"/>
    <col min="8454" max="8457" width="11.125" style="28" customWidth="1"/>
    <col min="8458" max="8459" width="9" style="28"/>
    <col min="8460" max="8460" width="18.875" style="28" customWidth="1"/>
    <col min="8461" max="8461" width="14.375" style="28" customWidth="1"/>
    <col min="8462" max="8704" width="9" style="28"/>
    <col min="8705" max="8705" width="4.25" style="28" customWidth="1"/>
    <col min="8706" max="8706" width="43.75" style="28" customWidth="1"/>
    <col min="8707" max="8708" width="23" style="28" customWidth="1"/>
    <col min="8709" max="8709" width="4.375" style="28" customWidth="1"/>
    <col min="8710" max="8713" width="11.125" style="28" customWidth="1"/>
    <col min="8714" max="8715" width="9" style="28"/>
    <col min="8716" max="8716" width="18.875" style="28" customWidth="1"/>
    <col min="8717" max="8717" width="14.375" style="28" customWidth="1"/>
    <col min="8718" max="8960" width="9" style="28"/>
    <col min="8961" max="8961" width="4.25" style="28" customWidth="1"/>
    <col min="8962" max="8962" width="43.75" style="28" customWidth="1"/>
    <col min="8963" max="8964" width="23" style="28" customWidth="1"/>
    <col min="8965" max="8965" width="4.375" style="28" customWidth="1"/>
    <col min="8966" max="8969" width="11.125" style="28" customWidth="1"/>
    <col min="8970" max="8971" width="9" style="28"/>
    <col min="8972" max="8972" width="18.875" style="28" customWidth="1"/>
    <col min="8973" max="8973" width="14.375" style="28" customWidth="1"/>
    <col min="8974" max="9216" width="9" style="28"/>
    <col min="9217" max="9217" width="4.25" style="28" customWidth="1"/>
    <col min="9218" max="9218" width="43.75" style="28" customWidth="1"/>
    <col min="9219" max="9220" width="23" style="28" customWidth="1"/>
    <col min="9221" max="9221" width="4.375" style="28" customWidth="1"/>
    <col min="9222" max="9225" width="11.125" style="28" customWidth="1"/>
    <col min="9226" max="9227" width="9" style="28"/>
    <col min="9228" max="9228" width="18.875" style="28" customWidth="1"/>
    <col min="9229" max="9229" width="14.375" style="28" customWidth="1"/>
    <col min="9230" max="9472" width="9" style="28"/>
    <col min="9473" max="9473" width="4.25" style="28" customWidth="1"/>
    <col min="9474" max="9474" width="43.75" style="28" customWidth="1"/>
    <col min="9475" max="9476" width="23" style="28" customWidth="1"/>
    <col min="9477" max="9477" width="4.375" style="28" customWidth="1"/>
    <col min="9478" max="9481" width="11.125" style="28" customWidth="1"/>
    <col min="9482" max="9483" width="9" style="28"/>
    <col min="9484" max="9484" width="18.875" style="28" customWidth="1"/>
    <col min="9485" max="9485" width="14.375" style="28" customWidth="1"/>
    <col min="9486" max="9728" width="9" style="28"/>
    <col min="9729" max="9729" width="4.25" style="28" customWidth="1"/>
    <col min="9730" max="9730" width="43.75" style="28" customWidth="1"/>
    <col min="9731" max="9732" width="23" style="28" customWidth="1"/>
    <col min="9733" max="9733" width="4.375" style="28" customWidth="1"/>
    <col min="9734" max="9737" width="11.125" style="28" customWidth="1"/>
    <col min="9738" max="9739" width="9" style="28"/>
    <col min="9740" max="9740" width="18.875" style="28" customWidth="1"/>
    <col min="9741" max="9741" width="14.375" style="28" customWidth="1"/>
    <col min="9742" max="9984" width="9" style="28"/>
    <col min="9985" max="9985" width="4.25" style="28" customWidth="1"/>
    <col min="9986" max="9986" width="43.75" style="28" customWidth="1"/>
    <col min="9987" max="9988" width="23" style="28" customWidth="1"/>
    <col min="9989" max="9989" width="4.375" style="28" customWidth="1"/>
    <col min="9990" max="9993" width="11.125" style="28" customWidth="1"/>
    <col min="9994" max="9995" width="9" style="28"/>
    <col min="9996" max="9996" width="18.875" style="28" customWidth="1"/>
    <col min="9997" max="9997" width="14.375" style="28" customWidth="1"/>
    <col min="9998" max="10240" width="9" style="28"/>
    <col min="10241" max="10241" width="4.25" style="28" customWidth="1"/>
    <col min="10242" max="10242" width="43.75" style="28" customWidth="1"/>
    <col min="10243" max="10244" width="23" style="28" customWidth="1"/>
    <col min="10245" max="10245" width="4.375" style="28" customWidth="1"/>
    <col min="10246" max="10249" width="11.125" style="28" customWidth="1"/>
    <col min="10250" max="10251" width="9" style="28"/>
    <col min="10252" max="10252" width="18.875" style="28" customWidth="1"/>
    <col min="10253" max="10253" width="14.375" style="28" customWidth="1"/>
    <col min="10254" max="10496" width="9" style="28"/>
    <col min="10497" max="10497" width="4.25" style="28" customWidth="1"/>
    <col min="10498" max="10498" width="43.75" style="28" customWidth="1"/>
    <col min="10499" max="10500" width="23" style="28" customWidth="1"/>
    <col min="10501" max="10501" width="4.375" style="28" customWidth="1"/>
    <col min="10502" max="10505" width="11.125" style="28" customWidth="1"/>
    <col min="10506" max="10507" width="9" style="28"/>
    <col min="10508" max="10508" width="18.875" style="28" customWidth="1"/>
    <col min="10509" max="10509" width="14.375" style="28" customWidth="1"/>
    <col min="10510" max="10752" width="9" style="28"/>
    <col min="10753" max="10753" width="4.25" style="28" customWidth="1"/>
    <col min="10754" max="10754" width="43.75" style="28" customWidth="1"/>
    <col min="10755" max="10756" width="23" style="28" customWidth="1"/>
    <col min="10757" max="10757" width="4.375" style="28" customWidth="1"/>
    <col min="10758" max="10761" width="11.125" style="28" customWidth="1"/>
    <col min="10762" max="10763" width="9" style="28"/>
    <col min="10764" max="10764" width="18.875" style="28" customWidth="1"/>
    <col min="10765" max="10765" width="14.375" style="28" customWidth="1"/>
    <col min="10766" max="11008" width="9" style="28"/>
    <col min="11009" max="11009" width="4.25" style="28" customWidth="1"/>
    <col min="11010" max="11010" width="43.75" style="28" customWidth="1"/>
    <col min="11011" max="11012" width="23" style="28" customWidth="1"/>
    <col min="11013" max="11013" width="4.375" style="28" customWidth="1"/>
    <col min="11014" max="11017" width="11.125" style="28" customWidth="1"/>
    <col min="11018" max="11019" width="9" style="28"/>
    <col min="11020" max="11020" width="18.875" style="28" customWidth="1"/>
    <col min="11021" max="11021" width="14.375" style="28" customWidth="1"/>
    <col min="11022" max="11264" width="9" style="28"/>
    <col min="11265" max="11265" width="4.25" style="28" customWidth="1"/>
    <col min="11266" max="11266" width="43.75" style="28" customWidth="1"/>
    <col min="11267" max="11268" width="23" style="28" customWidth="1"/>
    <col min="11269" max="11269" width="4.375" style="28" customWidth="1"/>
    <col min="11270" max="11273" width="11.125" style="28" customWidth="1"/>
    <col min="11274" max="11275" width="9" style="28"/>
    <col min="11276" max="11276" width="18.875" style="28" customWidth="1"/>
    <col min="11277" max="11277" width="14.375" style="28" customWidth="1"/>
    <col min="11278" max="11520" width="9" style="28"/>
    <col min="11521" max="11521" width="4.25" style="28" customWidth="1"/>
    <col min="11522" max="11522" width="43.75" style="28" customWidth="1"/>
    <col min="11523" max="11524" width="23" style="28" customWidth="1"/>
    <col min="11525" max="11525" width="4.375" style="28" customWidth="1"/>
    <col min="11526" max="11529" width="11.125" style="28" customWidth="1"/>
    <col min="11530" max="11531" width="9" style="28"/>
    <col min="11532" max="11532" width="18.875" style="28" customWidth="1"/>
    <col min="11533" max="11533" width="14.375" style="28" customWidth="1"/>
    <col min="11534" max="11776" width="9" style="28"/>
    <col min="11777" max="11777" width="4.25" style="28" customWidth="1"/>
    <col min="11778" max="11778" width="43.75" style="28" customWidth="1"/>
    <col min="11779" max="11780" width="23" style="28" customWidth="1"/>
    <col min="11781" max="11781" width="4.375" style="28" customWidth="1"/>
    <col min="11782" max="11785" width="11.125" style="28" customWidth="1"/>
    <col min="11786" max="11787" width="9" style="28"/>
    <col min="11788" max="11788" width="18.875" style="28" customWidth="1"/>
    <col min="11789" max="11789" width="14.375" style="28" customWidth="1"/>
    <col min="11790" max="12032" width="9" style="28"/>
    <col min="12033" max="12033" width="4.25" style="28" customWidth="1"/>
    <col min="12034" max="12034" width="43.75" style="28" customWidth="1"/>
    <col min="12035" max="12036" width="23" style="28" customWidth="1"/>
    <col min="12037" max="12037" width="4.375" style="28" customWidth="1"/>
    <col min="12038" max="12041" width="11.125" style="28" customWidth="1"/>
    <col min="12042" max="12043" width="9" style="28"/>
    <col min="12044" max="12044" width="18.875" style="28" customWidth="1"/>
    <col min="12045" max="12045" width="14.375" style="28" customWidth="1"/>
    <col min="12046" max="12288" width="9" style="28"/>
    <col min="12289" max="12289" width="4.25" style="28" customWidth="1"/>
    <col min="12290" max="12290" width="43.75" style="28" customWidth="1"/>
    <col min="12291" max="12292" width="23" style="28" customWidth="1"/>
    <col min="12293" max="12293" width="4.375" style="28" customWidth="1"/>
    <col min="12294" max="12297" width="11.125" style="28" customWidth="1"/>
    <col min="12298" max="12299" width="9" style="28"/>
    <col min="12300" max="12300" width="18.875" style="28" customWidth="1"/>
    <col min="12301" max="12301" width="14.375" style="28" customWidth="1"/>
    <col min="12302" max="12544" width="9" style="28"/>
    <col min="12545" max="12545" width="4.25" style="28" customWidth="1"/>
    <col min="12546" max="12546" width="43.75" style="28" customWidth="1"/>
    <col min="12547" max="12548" width="23" style="28" customWidth="1"/>
    <col min="12549" max="12549" width="4.375" style="28" customWidth="1"/>
    <col min="12550" max="12553" width="11.125" style="28" customWidth="1"/>
    <col min="12554" max="12555" width="9" style="28"/>
    <col min="12556" max="12556" width="18.875" style="28" customWidth="1"/>
    <col min="12557" max="12557" width="14.375" style="28" customWidth="1"/>
    <col min="12558" max="12800" width="9" style="28"/>
    <col min="12801" max="12801" width="4.25" style="28" customWidth="1"/>
    <col min="12802" max="12802" width="43.75" style="28" customWidth="1"/>
    <col min="12803" max="12804" width="23" style="28" customWidth="1"/>
    <col min="12805" max="12805" width="4.375" style="28" customWidth="1"/>
    <col min="12806" max="12809" width="11.125" style="28" customWidth="1"/>
    <col min="12810" max="12811" width="9" style="28"/>
    <col min="12812" max="12812" width="18.875" style="28" customWidth="1"/>
    <col min="12813" max="12813" width="14.375" style="28" customWidth="1"/>
    <col min="12814" max="13056" width="9" style="28"/>
    <col min="13057" max="13057" width="4.25" style="28" customWidth="1"/>
    <col min="13058" max="13058" width="43.75" style="28" customWidth="1"/>
    <col min="13059" max="13060" width="23" style="28" customWidth="1"/>
    <col min="13061" max="13061" width="4.375" style="28" customWidth="1"/>
    <col min="13062" max="13065" width="11.125" style="28" customWidth="1"/>
    <col min="13066" max="13067" width="9" style="28"/>
    <col min="13068" max="13068" width="18.875" style="28" customWidth="1"/>
    <col min="13069" max="13069" width="14.375" style="28" customWidth="1"/>
    <col min="13070" max="13312" width="9" style="28"/>
    <col min="13313" max="13313" width="4.25" style="28" customWidth="1"/>
    <col min="13314" max="13314" width="43.75" style="28" customWidth="1"/>
    <col min="13315" max="13316" width="23" style="28" customWidth="1"/>
    <col min="13317" max="13317" width="4.375" style="28" customWidth="1"/>
    <col min="13318" max="13321" width="11.125" style="28" customWidth="1"/>
    <col min="13322" max="13323" width="9" style="28"/>
    <col min="13324" max="13324" width="18.875" style="28" customWidth="1"/>
    <col min="13325" max="13325" width="14.375" style="28" customWidth="1"/>
    <col min="13326" max="13568" width="9" style="28"/>
    <col min="13569" max="13569" width="4.25" style="28" customWidth="1"/>
    <col min="13570" max="13570" width="43.75" style="28" customWidth="1"/>
    <col min="13571" max="13572" width="23" style="28" customWidth="1"/>
    <col min="13573" max="13573" width="4.375" style="28" customWidth="1"/>
    <col min="13574" max="13577" width="11.125" style="28" customWidth="1"/>
    <col min="13578" max="13579" width="9" style="28"/>
    <col min="13580" max="13580" width="18.875" style="28" customWidth="1"/>
    <col min="13581" max="13581" width="14.375" style="28" customWidth="1"/>
    <col min="13582" max="13824" width="9" style="28"/>
    <col min="13825" max="13825" width="4.25" style="28" customWidth="1"/>
    <col min="13826" max="13826" width="43.75" style="28" customWidth="1"/>
    <col min="13827" max="13828" width="23" style="28" customWidth="1"/>
    <col min="13829" max="13829" width="4.375" style="28" customWidth="1"/>
    <col min="13830" max="13833" width="11.125" style="28" customWidth="1"/>
    <col min="13834" max="13835" width="9" style="28"/>
    <col min="13836" max="13836" width="18.875" style="28" customWidth="1"/>
    <col min="13837" max="13837" width="14.375" style="28" customWidth="1"/>
    <col min="13838" max="14080" width="9" style="28"/>
    <col min="14081" max="14081" width="4.25" style="28" customWidth="1"/>
    <col min="14082" max="14082" width="43.75" style="28" customWidth="1"/>
    <col min="14083" max="14084" width="23" style="28" customWidth="1"/>
    <col min="14085" max="14085" width="4.375" style="28" customWidth="1"/>
    <col min="14086" max="14089" width="11.125" style="28" customWidth="1"/>
    <col min="14090" max="14091" width="9" style="28"/>
    <col min="14092" max="14092" width="18.875" style="28" customWidth="1"/>
    <col min="14093" max="14093" width="14.375" style="28" customWidth="1"/>
    <col min="14094" max="14336" width="9" style="28"/>
    <col min="14337" max="14337" width="4.25" style="28" customWidth="1"/>
    <col min="14338" max="14338" width="43.75" style="28" customWidth="1"/>
    <col min="14339" max="14340" width="23" style="28" customWidth="1"/>
    <col min="14341" max="14341" width="4.375" style="28" customWidth="1"/>
    <col min="14342" max="14345" width="11.125" style="28" customWidth="1"/>
    <col min="14346" max="14347" width="9" style="28"/>
    <col min="14348" max="14348" width="18.875" style="28" customWidth="1"/>
    <col min="14349" max="14349" width="14.375" style="28" customWidth="1"/>
    <col min="14350" max="14592" width="9" style="28"/>
    <col min="14593" max="14593" width="4.25" style="28" customWidth="1"/>
    <col min="14594" max="14594" width="43.75" style="28" customWidth="1"/>
    <col min="14595" max="14596" width="23" style="28" customWidth="1"/>
    <col min="14597" max="14597" width="4.375" style="28" customWidth="1"/>
    <col min="14598" max="14601" width="11.125" style="28" customWidth="1"/>
    <col min="14602" max="14603" width="9" style="28"/>
    <col min="14604" max="14604" width="18.875" style="28" customWidth="1"/>
    <col min="14605" max="14605" width="14.375" style="28" customWidth="1"/>
    <col min="14606" max="14848" width="9" style="28"/>
    <col min="14849" max="14849" width="4.25" style="28" customWidth="1"/>
    <col min="14850" max="14850" width="43.75" style="28" customWidth="1"/>
    <col min="14851" max="14852" width="23" style="28" customWidth="1"/>
    <col min="14853" max="14853" width="4.375" style="28" customWidth="1"/>
    <col min="14854" max="14857" width="11.125" style="28" customWidth="1"/>
    <col min="14858" max="14859" width="9" style="28"/>
    <col min="14860" max="14860" width="18.875" style="28" customWidth="1"/>
    <col min="14861" max="14861" width="14.375" style="28" customWidth="1"/>
    <col min="14862" max="15104" width="9" style="28"/>
    <col min="15105" max="15105" width="4.25" style="28" customWidth="1"/>
    <col min="15106" max="15106" width="43.75" style="28" customWidth="1"/>
    <col min="15107" max="15108" width="23" style="28" customWidth="1"/>
    <col min="15109" max="15109" width="4.375" style="28" customWidth="1"/>
    <col min="15110" max="15113" width="11.125" style="28" customWidth="1"/>
    <col min="15114" max="15115" width="9" style="28"/>
    <col min="15116" max="15116" width="18.875" style="28" customWidth="1"/>
    <col min="15117" max="15117" width="14.375" style="28" customWidth="1"/>
    <col min="15118" max="15360" width="9" style="28"/>
    <col min="15361" max="15361" width="4.25" style="28" customWidth="1"/>
    <col min="15362" max="15362" width="43.75" style="28" customWidth="1"/>
    <col min="15363" max="15364" width="23" style="28" customWidth="1"/>
    <col min="15365" max="15365" width="4.375" style="28" customWidth="1"/>
    <col min="15366" max="15369" width="11.125" style="28" customWidth="1"/>
    <col min="15370" max="15371" width="9" style="28"/>
    <col min="15372" max="15372" width="18.875" style="28" customWidth="1"/>
    <col min="15373" max="15373" width="14.375" style="28" customWidth="1"/>
    <col min="15374" max="15616" width="9" style="28"/>
    <col min="15617" max="15617" width="4.25" style="28" customWidth="1"/>
    <col min="15618" max="15618" width="43.75" style="28" customWidth="1"/>
    <col min="15619" max="15620" width="23" style="28" customWidth="1"/>
    <col min="15621" max="15621" width="4.375" style="28" customWidth="1"/>
    <col min="15622" max="15625" width="11.125" style="28" customWidth="1"/>
    <col min="15626" max="15627" width="9" style="28"/>
    <col min="15628" max="15628" width="18.875" style="28" customWidth="1"/>
    <col min="15629" max="15629" width="14.375" style="28" customWidth="1"/>
    <col min="15630" max="15872" width="9" style="28"/>
    <col min="15873" max="15873" width="4.25" style="28" customWidth="1"/>
    <col min="15874" max="15874" width="43.75" style="28" customWidth="1"/>
    <col min="15875" max="15876" width="23" style="28" customWidth="1"/>
    <col min="15877" max="15877" width="4.375" style="28" customWidth="1"/>
    <col min="15878" max="15881" width="11.125" style="28" customWidth="1"/>
    <col min="15882" max="15883" width="9" style="28"/>
    <col min="15884" max="15884" width="18.875" style="28" customWidth="1"/>
    <col min="15885" max="15885" width="14.375" style="28" customWidth="1"/>
    <col min="15886" max="16128" width="9" style="28"/>
    <col min="16129" max="16129" width="4.25" style="28" customWidth="1"/>
    <col min="16130" max="16130" width="43.75" style="28" customWidth="1"/>
    <col min="16131" max="16132" width="23" style="28" customWidth="1"/>
    <col min="16133" max="16133" width="4.375" style="28" customWidth="1"/>
    <col min="16134" max="16137" width="11.125" style="28" customWidth="1"/>
    <col min="16138" max="16139" width="9" style="28"/>
    <col min="16140" max="16140" width="18.875" style="28" customWidth="1"/>
    <col min="16141" max="16141" width="14.375" style="28" customWidth="1"/>
    <col min="16142" max="16384" width="9" style="28"/>
  </cols>
  <sheetData>
    <row r="1" spans="2:10" ht="24" customHeight="1">
      <c r="B1" s="42" t="s">
        <v>48</v>
      </c>
      <c r="C1" s="435"/>
      <c r="D1" s="435"/>
      <c r="E1" s="435"/>
      <c r="F1" s="43"/>
      <c r="G1" s="44"/>
      <c r="H1" s="44"/>
      <c r="I1" s="44"/>
      <c r="J1" s="27"/>
    </row>
    <row r="2" spans="2:10" ht="18" customHeight="1">
      <c r="B2" s="45"/>
      <c r="C2" s="46"/>
      <c r="D2" s="46" t="s">
        <v>49</v>
      </c>
      <c r="E2" s="44"/>
      <c r="F2" s="435"/>
      <c r="G2" s="435"/>
      <c r="H2" s="47"/>
      <c r="I2" s="47"/>
      <c r="J2" s="27"/>
    </row>
    <row r="3" spans="2:10" ht="20.100000000000001" customHeight="1">
      <c r="B3" s="436" t="s">
        <v>50</v>
      </c>
      <c r="C3" s="438" t="s">
        <v>51</v>
      </c>
      <c r="D3" s="439"/>
      <c r="E3" s="440"/>
      <c r="F3" s="441"/>
      <c r="G3" s="48"/>
    </row>
    <row r="4" spans="2:10" ht="20.100000000000001" customHeight="1">
      <c r="B4" s="437"/>
      <c r="C4" s="277"/>
      <c r="D4" s="278" t="s">
        <v>52</v>
      </c>
      <c r="E4" s="49"/>
      <c r="F4" s="50"/>
    </row>
    <row r="5" spans="2:10" ht="18.75" customHeight="1">
      <c r="B5" s="51" t="s">
        <v>53</v>
      </c>
      <c r="C5" s="52">
        <f>C6+C22</f>
        <v>660</v>
      </c>
      <c r="D5" s="53">
        <v>100</v>
      </c>
      <c r="E5" s="54"/>
      <c r="F5" s="55"/>
    </row>
    <row r="6" spans="2:10" ht="15.75" customHeight="1">
      <c r="B6" s="56" t="s">
        <v>54</v>
      </c>
      <c r="C6" s="57">
        <f>SUM(C7:C21)</f>
        <v>104</v>
      </c>
      <c r="D6" s="58">
        <f>C6/C5*100</f>
        <v>15.757575757575756</v>
      </c>
      <c r="E6" s="59"/>
      <c r="F6" s="55"/>
    </row>
    <row r="7" spans="2:10" ht="14.25" customHeight="1">
      <c r="B7" s="60" t="s">
        <v>55</v>
      </c>
      <c r="C7" s="61">
        <v>3</v>
      </c>
      <c r="D7" s="62">
        <f>C7/C5*100</f>
        <v>0.45454545454545453</v>
      </c>
      <c r="E7" s="54"/>
      <c r="F7" s="55"/>
    </row>
    <row r="8" spans="2:10" ht="15" customHeight="1">
      <c r="B8" s="60" t="s">
        <v>56</v>
      </c>
      <c r="C8" s="61">
        <v>25</v>
      </c>
      <c r="D8" s="62">
        <f>C8/C5*100</f>
        <v>3.7878787878787881</v>
      </c>
      <c r="E8" s="59"/>
      <c r="F8" s="55"/>
    </row>
    <row r="9" spans="2:10" ht="13.5">
      <c r="B9" s="60" t="s">
        <v>57</v>
      </c>
      <c r="C9" s="61">
        <v>13</v>
      </c>
      <c r="D9" s="62">
        <f>C9/C5*100</f>
        <v>1.9696969696969695</v>
      </c>
      <c r="E9" s="59"/>
      <c r="F9" s="55"/>
    </row>
    <row r="10" spans="2:10" ht="15" customHeight="1">
      <c r="B10" s="60" t="s">
        <v>58</v>
      </c>
      <c r="C10" s="61">
        <v>12</v>
      </c>
      <c r="D10" s="62">
        <f>C10/C5*100</f>
        <v>1.8181818181818181</v>
      </c>
      <c r="E10" s="59"/>
      <c r="F10" s="55"/>
    </row>
    <row r="11" spans="2:10" ht="15" customHeight="1">
      <c r="B11" s="60" t="s">
        <v>59</v>
      </c>
      <c r="C11" s="61">
        <v>4</v>
      </c>
      <c r="D11" s="62">
        <f>C11/C5*100</f>
        <v>0.60606060606060608</v>
      </c>
      <c r="E11" s="59"/>
      <c r="F11" s="55"/>
    </row>
    <row r="12" spans="2:10" ht="15" customHeight="1">
      <c r="B12" s="60" t="s">
        <v>60</v>
      </c>
      <c r="C12" s="61">
        <v>2</v>
      </c>
      <c r="D12" s="62">
        <f>C12/C5*100</f>
        <v>0.30303030303030304</v>
      </c>
      <c r="E12" s="63"/>
      <c r="F12" s="55"/>
    </row>
    <row r="13" spans="2:10" ht="15" customHeight="1">
      <c r="B13" s="60" t="s">
        <v>61</v>
      </c>
      <c r="C13" s="61">
        <v>1</v>
      </c>
      <c r="D13" s="62">
        <f>C13/C5*100</f>
        <v>0.15151515151515152</v>
      </c>
      <c r="E13" s="63"/>
      <c r="F13" s="55"/>
    </row>
    <row r="14" spans="2:10" ht="15" customHeight="1">
      <c r="B14" s="60" t="s">
        <v>62</v>
      </c>
      <c r="C14" s="61">
        <v>5</v>
      </c>
      <c r="D14" s="62">
        <f>C14/C5*100</f>
        <v>0.75757575757575757</v>
      </c>
      <c r="E14" s="59"/>
      <c r="F14" s="55"/>
    </row>
    <row r="15" spans="2:10" ht="15" customHeight="1">
      <c r="B15" s="64" t="s">
        <v>63</v>
      </c>
      <c r="C15" s="61">
        <v>3</v>
      </c>
      <c r="D15" s="62">
        <f>C15/C5*100</f>
        <v>0.45454545454545453</v>
      </c>
      <c r="E15" s="59"/>
      <c r="F15" s="55"/>
    </row>
    <row r="16" spans="2:10" ht="15" customHeight="1">
      <c r="B16" s="60" t="s">
        <v>64</v>
      </c>
      <c r="C16" s="61">
        <v>5</v>
      </c>
      <c r="D16" s="62">
        <f>C16/C5*100</f>
        <v>0.75757575757575757</v>
      </c>
      <c r="E16" s="59"/>
      <c r="F16" s="55"/>
    </row>
    <row r="17" spans="1:7" ht="14.25" customHeight="1">
      <c r="A17" s="65"/>
      <c r="B17" s="60" t="s">
        <v>65</v>
      </c>
      <c r="C17" s="61">
        <v>6</v>
      </c>
      <c r="D17" s="62">
        <f>C17/$C$5*100</f>
        <v>0.90909090909090906</v>
      </c>
      <c r="E17" s="59"/>
      <c r="F17" s="55"/>
    </row>
    <row r="18" spans="1:7" ht="15.75" customHeight="1">
      <c r="B18" s="60" t="s">
        <v>66</v>
      </c>
      <c r="C18" s="61">
        <v>4</v>
      </c>
      <c r="D18" s="62">
        <f>C18/$C$5*100</f>
        <v>0.60606060606060608</v>
      </c>
      <c r="E18" s="54"/>
      <c r="F18" s="55"/>
    </row>
    <row r="19" spans="1:7" ht="15" customHeight="1">
      <c r="B19" s="60" t="s">
        <v>67</v>
      </c>
      <c r="C19" s="61">
        <v>3</v>
      </c>
      <c r="D19" s="62">
        <f>C19/$C$5*100</f>
        <v>0.45454545454545453</v>
      </c>
      <c r="E19" s="59"/>
      <c r="F19" s="55"/>
    </row>
    <row r="20" spans="1:7" ht="15" customHeight="1">
      <c r="B20" s="60" t="s">
        <v>68</v>
      </c>
      <c r="C20" s="61">
        <v>7</v>
      </c>
      <c r="D20" s="62">
        <f>C20/$C$5*100</f>
        <v>1.0606060606060608</v>
      </c>
      <c r="E20" s="59"/>
      <c r="F20" s="55"/>
    </row>
    <row r="21" spans="1:7" ht="15" customHeight="1">
      <c r="B21" s="60" t="s">
        <v>69</v>
      </c>
      <c r="C21" s="61">
        <v>11</v>
      </c>
      <c r="D21" s="62">
        <f>C21/$C$5*100</f>
        <v>1.6666666666666667</v>
      </c>
      <c r="E21" s="59"/>
      <c r="F21" s="55"/>
    </row>
    <row r="22" spans="1:7" ht="15" customHeight="1">
      <c r="B22" s="66" t="s">
        <v>70</v>
      </c>
      <c r="C22" s="57">
        <f>SUM(C23:C51)</f>
        <v>556</v>
      </c>
      <c r="D22" s="67">
        <f>C22/C5*100</f>
        <v>84.242424242424235</v>
      </c>
      <c r="E22" s="68"/>
      <c r="F22" s="55"/>
    </row>
    <row r="23" spans="1:7" ht="15" customHeight="1">
      <c r="B23" s="60" t="s">
        <v>71</v>
      </c>
      <c r="C23" s="61">
        <v>1</v>
      </c>
      <c r="D23" s="69">
        <f>C23/$C$5*100</f>
        <v>0.15151515151515152</v>
      </c>
      <c r="E23" s="54"/>
      <c r="F23" s="55"/>
    </row>
    <row r="24" spans="1:7" ht="15" customHeight="1">
      <c r="B24" s="302" t="s">
        <v>372</v>
      </c>
      <c r="C24" s="61">
        <v>1</v>
      </c>
      <c r="D24" s="69">
        <f t="shared" ref="D24:D51" si="0">C24/$C$5*100</f>
        <v>0.15151515151515152</v>
      </c>
      <c r="E24" s="63"/>
      <c r="F24" s="55"/>
    </row>
    <row r="25" spans="1:7" s="48" customFormat="1" ht="15.75" customHeight="1">
      <c r="B25" s="71" t="s">
        <v>72</v>
      </c>
      <c r="C25" s="72">
        <v>12</v>
      </c>
      <c r="D25" s="73">
        <f t="shared" si="0"/>
        <v>1.8181818181818181</v>
      </c>
      <c r="E25" s="74"/>
      <c r="F25" s="55"/>
    </row>
    <row r="26" spans="1:7" ht="15" customHeight="1">
      <c r="B26" s="71" t="s">
        <v>73</v>
      </c>
      <c r="C26" s="75">
        <v>9</v>
      </c>
      <c r="D26" s="69">
        <f t="shared" si="0"/>
        <v>1.3636363636363635</v>
      </c>
      <c r="E26" s="59"/>
      <c r="F26" s="55"/>
      <c r="G26" s="48"/>
    </row>
    <row r="27" spans="1:7" ht="15" customHeight="1">
      <c r="B27" s="71" t="s">
        <v>74</v>
      </c>
      <c r="C27" s="72">
        <v>29</v>
      </c>
      <c r="D27" s="69">
        <f t="shared" si="0"/>
        <v>4.3939393939393936</v>
      </c>
      <c r="E27" s="59"/>
      <c r="F27" s="55"/>
      <c r="G27" s="48"/>
    </row>
    <row r="28" spans="1:7" s="48" customFormat="1" ht="15" customHeight="1">
      <c r="B28" s="71" t="s">
        <v>75</v>
      </c>
      <c r="C28" s="72">
        <v>7</v>
      </c>
      <c r="D28" s="69">
        <f t="shared" si="0"/>
        <v>1.0606060606060608</v>
      </c>
      <c r="E28" s="59"/>
      <c r="F28" s="55"/>
    </row>
    <row r="29" spans="1:7" ht="15" customHeight="1">
      <c r="B29" s="76" t="s">
        <v>76</v>
      </c>
      <c r="C29" s="72">
        <v>9</v>
      </c>
      <c r="D29" s="69">
        <f t="shared" si="0"/>
        <v>1.3636363636363635</v>
      </c>
      <c r="E29" s="59"/>
      <c r="F29" s="55"/>
      <c r="G29" s="48"/>
    </row>
    <row r="30" spans="1:7" ht="15" customHeight="1">
      <c r="B30" s="71" t="s">
        <v>77</v>
      </c>
      <c r="C30" s="72">
        <v>19</v>
      </c>
      <c r="D30" s="69">
        <f t="shared" si="0"/>
        <v>2.8787878787878789</v>
      </c>
      <c r="E30" s="59"/>
      <c r="F30" s="55"/>
      <c r="G30" s="48"/>
    </row>
    <row r="31" spans="1:7" ht="15" customHeight="1">
      <c r="B31" s="71" t="s">
        <v>78</v>
      </c>
      <c r="C31" s="72">
        <v>13</v>
      </c>
      <c r="D31" s="69">
        <f t="shared" si="0"/>
        <v>1.9696969696969695</v>
      </c>
      <c r="E31" s="59"/>
      <c r="F31" s="55"/>
      <c r="G31" s="48"/>
    </row>
    <row r="32" spans="1:7" ht="15" customHeight="1">
      <c r="B32" s="71" t="s">
        <v>79</v>
      </c>
      <c r="C32" s="72">
        <v>7</v>
      </c>
      <c r="D32" s="69">
        <f t="shared" si="0"/>
        <v>1.0606060606060608</v>
      </c>
      <c r="E32" s="59"/>
      <c r="F32" s="55"/>
      <c r="G32" s="48"/>
    </row>
    <row r="33" spans="2:11" ht="15" customHeight="1">
      <c r="B33" s="71" t="s">
        <v>80</v>
      </c>
      <c r="C33" s="72">
        <v>12</v>
      </c>
      <c r="D33" s="69">
        <f t="shared" si="0"/>
        <v>1.8181818181818181</v>
      </c>
      <c r="E33" s="59"/>
      <c r="F33" s="55"/>
      <c r="G33" s="48"/>
    </row>
    <row r="34" spans="2:11" ht="15" customHeight="1">
      <c r="B34" s="71" t="s">
        <v>81</v>
      </c>
      <c r="C34" s="72">
        <v>23</v>
      </c>
      <c r="D34" s="69">
        <f t="shared" si="0"/>
        <v>3.4848484848484853</v>
      </c>
      <c r="E34" s="59"/>
      <c r="F34" s="55"/>
      <c r="G34" s="48"/>
    </row>
    <row r="35" spans="2:11" ht="15" customHeight="1">
      <c r="B35" s="71" t="s">
        <v>82</v>
      </c>
      <c r="C35" s="72">
        <v>35</v>
      </c>
      <c r="D35" s="69">
        <f t="shared" si="0"/>
        <v>5.3030303030303028</v>
      </c>
      <c r="E35" s="59"/>
      <c r="F35" s="55"/>
      <c r="G35" s="48"/>
    </row>
    <row r="36" spans="2:11" ht="15" customHeight="1">
      <c r="B36" s="71" t="s">
        <v>83</v>
      </c>
      <c r="C36" s="72">
        <v>60</v>
      </c>
      <c r="D36" s="69">
        <f t="shared" si="0"/>
        <v>9.0909090909090917</v>
      </c>
      <c r="E36" s="59"/>
      <c r="F36" s="55"/>
      <c r="G36" s="48"/>
    </row>
    <row r="37" spans="2:11" ht="15" customHeight="1">
      <c r="B37" s="71" t="s">
        <v>84</v>
      </c>
      <c r="C37" s="72">
        <v>55</v>
      </c>
      <c r="D37" s="69">
        <f t="shared" si="0"/>
        <v>8.3333333333333321</v>
      </c>
      <c r="E37" s="59"/>
      <c r="F37" s="55"/>
      <c r="G37" s="48"/>
    </row>
    <row r="38" spans="2:11" ht="15" customHeight="1">
      <c r="B38" s="71" t="s">
        <v>85</v>
      </c>
      <c r="C38" s="72">
        <v>12</v>
      </c>
      <c r="D38" s="69">
        <f t="shared" si="0"/>
        <v>1.8181818181818181</v>
      </c>
      <c r="E38" s="59"/>
      <c r="F38" s="55"/>
      <c r="G38" s="48"/>
    </row>
    <row r="39" spans="2:11" ht="15" customHeight="1">
      <c r="B39" s="76" t="s">
        <v>86</v>
      </c>
      <c r="C39" s="72">
        <v>20</v>
      </c>
      <c r="D39" s="69">
        <f t="shared" si="0"/>
        <v>3.0303030303030303</v>
      </c>
      <c r="E39" s="59"/>
      <c r="F39" s="55"/>
      <c r="G39" s="48"/>
    </row>
    <row r="40" spans="2:11" ht="15" customHeight="1">
      <c r="B40" s="71" t="s">
        <v>87</v>
      </c>
      <c r="C40" s="72">
        <v>15</v>
      </c>
      <c r="D40" s="69">
        <f t="shared" si="0"/>
        <v>2.2727272727272729</v>
      </c>
      <c r="E40" s="59"/>
      <c r="F40" s="55"/>
      <c r="G40" s="48"/>
    </row>
    <row r="41" spans="2:11" ht="15" customHeight="1">
      <c r="B41" s="71" t="s">
        <v>88</v>
      </c>
      <c r="C41" s="72">
        <v>2</v>
      </c>
      <c r="D41" s="69">
        <f t="shared" si="0"/>
        <v>0.30303030303030304</v>
      </c>
      <c r="E41" s="59"/>
      <c r="F41" s="55"/>
      <c r="G41" s="48"/>
    </row>
    <row r="42" spans="2:11" ht="15" customHeight="1">
      <c r="B42" s="71" t="s">
        <v>89</v>
      </c>
      <c r="C42" s="72">
        <v>40</v>
      </c>
      <c r="D42" s="69">
        <f t="shared" si="0"/>
        <v>6.0606060606060606</v>
      </c>
      <c r="E42" s="59"/>
      <c r="F42" s="55"/>
      <c r="G42" s="48"/>
    </row>
    <row r="43" spans="2:11" ht="14.25" customHeight="1">
      <c r="B43" s="71" t="s">
        <v>90</v>
      </c>
      <c r="C43" s="72">
        <v>24</v>
      </c>
      <c r="D43" s="69">
        <f t="shared" si="0"/>
        <v>3.6363636363636362</v>
      </c>
      <c r="E43" s="59"/>
      <c r="F43" s="55"/>
      <c r="G43" s="48"/>
    </row>
    <row r="44" spans="2:11" ht="14.25" customHeight="1">
      <c r="B44" s="71" t="s">
        <v>91</v>
      </c>
      <c r="C44" s="72">
        <v>39</v>
      </c>
      <c r="D44" s="69">
        <f t="shared" si="0"/>
        <v>5.9090909090909092</v>
      </c>
      <c r="E44" s="59"/>
      <c r="F44" s="55"/>
      <c r="G44" s="48"/>
    </row>
    <row r="45" spans="2:11" ht="15" customHeight="1">
      <c r="B45" s="71" t="s">
        <v>92</v>
      </c>
      <c r="C45" s="72">
        <v>11</v>
      </c>
      <c r="D45" s="69">
        <f t="shared" si="0"/>
        <v>1.6666666666666667</v>
      </c>
      <c r="E45" s="59"/>
      <c r="F45" s="55"/>
      <c r="G45" s="48"/>
      <c r="K45" s="48"/>
    </row>
    <row r="46" spans="2:11" ht="14.25" customHeight="1">
      <c r="B46" s="303" t="s">
        <v>93</v>
      </c>
      <c r="C46" s="72">
        <v>15</v>
      </c>
      <c r="D46" s="69">
        <f t="shared" si="0"/>
        <v>2.2727272727272729</v>
      </c>
      <c r="E46" s="59"/>
      <c r="F46" s="55"/>
      <c r="G46" s="48"/>
    </row>
    <row r="47" spans="2:11" ht="15" customHeight="1">
      <c r="B47" s="71" t="s">
        <v>94</v>
      </c>
      <c r="C47" s="72">
        <v>16</v>
      </c>
      <c r="D47" s="69">
        <f t="shared" si="0"/>
        <v>2.4242424242424243</v>
      </c>
      <c r="E47" s="59"/>
      <c r="F47" s="55"/>
      <c r="G47" s="48"/>
    </row>
    <row r="48" spans="2:11" ht="14.25" customHeight="1">
      <c r="B48" s="71" t="s">
        <v>95</v>
      </c>
      <c r="C48" s="72">
        <v>55</v>
      </c>
      <c r="D48" s="69">
        <f t="shared" si="0"/>
        <v>8.3333333333333321</v>
      </c>
      <c r="E48" s="59"/>
      <c r="F48" s="55"/>
      <c r="G48" s="48"/>
    </row>
    <row r="49" spans="2:7" ht="15" customHeight="1">
      <c r="B49" s="71" t="s">
        <v>96</v>
      </c>
      <c r="C49" s="72">
        <v>10</v>
      </c>
      <c r="D49" s="69">
        <f t="shared" si="0"/>
        <v>1.5151515151515151</v>
      </c>
      <c r="E49" s="59"/>
      <c r="F49" s="55"/>
      <c r="G49" s="48"/>
    </row>
    <row r="50" spans="2:7" ht="15" customHeight="1">
      <c r="B50" s="71" t="s">
        <v>97</v>
      </c>
      <c r="C50" s="72">
        <v>4</v>
      </c>
      <c r="D50" s="69">
        <f t="shared" si="0"/>
        <v>0.60606060606060608</v>
      </c>
      <c r="E50" s="59"/>
      <c r="F50" s="55"/>
      <c r="G50" s="48"/>
    </row>
    <row r="51" spans="2:7" ht="13.5" customHeight="1">
      <c r="B51" s="77" t="s">
        <v>98</v>
      </c>
      <c r="C51" s="78">
        <v>1</v>
      </c>
      <c r="D51" s="79">
        <f t="shared" si="0"/>
        <v>0.15151515151515152</v>
      </c>
      <c r="E51" s="59"/>
      <c r="F51" s="55"/>
      <c r="G51" s="48"/>
    </row>
  </sheetData>
  <mergeCells count="5">
    <mergeCell ref="C1:E1"/>
    <mergeCell ref="F2:G2"/>
    <mergeCell ref="B3:B4"/>
    <mergeCell ref="C3:D3"/>
    <mergeCell ref="E3:F3"/>
  </mergeCells>
  <phoneticPr fontId="1"/>
  <pageMargins left="0.51181102362204722" right="0.47244094488188981" top="0.86614173228346458" bottom="0.23622047244094491" header="0.23622047244094491" footer="0.19685039370078741"/>
  <pageSetup paperSize="9" fitToHeight="0" orientation="portrait" r:id="rId1"/>
  <headerFooter alignWithMargins="0">
    <oddFooter>&amp;C8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22</vt:i4>
      </vt:variant>
    </vt:vector>
  </HeadingPairs>
  <TitlesOfParts>
    <vt:vector size="48" baseType="lpstr">
      <vt:lpstr>表紙</vt:lpstr>
      <vt:lpstr>目次</vt:lpstr>
      <vt:lpstr>Ⅰ調査の説明</vt:lpstr>
      <vt:lpstr>調査の目的</vt:lpstr>
      <vt:lpstr>主な用語解説</vt:lpstr>
      <vt:lpstr>主な用語解説 (2)</vt:lpstr>
      <vt:lpstr>Ⅱ調査結果の概要</vt:lpstr>
      <vt:lpstr>1概況</vt:lpstr>
      <vt:lpstr>表２産業分類別事業所数</vt:lpstr>
      <vt:lpstr>表２産業分類別事業所数 (棒グラフ)</vt:lpstr>
      <vt:lpstr>表３従業者規模別</vt:lpstr>
      <vt:lpstr>３従業者数</vt:lpstr>
      <vt:lpstr>表４産業分類別従業者数</vt:lpstr>
      <vt:lpstr>４ 年間商品販売額</vt:lpstr>
      <vt:lpstr>表５産業分類別年間商品販売額</vt:lpstr>
      <vt:lpstr>表６　１事業所当たり年間商品販売額 </vt:lpstr>
      <vt:lpstr>５売場面積　表７売り場面積</vt:lpstr>
      <vt:lpstr>６地区別状況</vt:lpstr>
      <vt:lpstr>Ⅲ統計表</vt:lpstr>
      <vt:lpstr>１-１、産業分類別 (事業所数)</vt:lpstr>
      <vt:lpstr>１-２、産業分類別 (従業者数、年間販売額)</vt:lpstr>
      <vt:lpstr>１-３、産業分類別 (その他収入、売場面積、駐車場収容台数）</vt:lpstr>
      <vt:lpstr>２、販売形態別</vt:lpstr>
      <vt:lpstr>３旧市町村別集計表（合計） </vt:lpstr>
      <vt:lpstr>県内</vt:lpstr>
      <vt:lpstr>Sheet1</vt:lpstr>
      <vt:lpstr>'１-１、産業分類別 (事業所数)'!Print_Area</vt:lpstr>
      <vt:lpstr>'１-２、産業分類別 (従業者数、年間販売額)'!Print_Area</vt:lpstr>
      <vt:lpstr>'１-３、産業分類別 (その他収入、売場面積、駐車場収容台数）'!Print_Area</vt:lpstr>
      <vt:lpstr>'1概況'!Print_Area</vt:lpstr>
      <vt:lpstr>'２、販売形態別'!Print_Area</vt:lpstr>
      <vt:lpstr>'３旧市町村別集計表（合計） '!Print_Area</vt:lpstr>
      <vt:lpstr>'３従業者数'!Print_Area</vt:lpstr>
      <vt:lpstr>'４ 年間商品販売額'!Print_Area</vt:lpstr>
      <vt:lpstr>Ⅰ調査の説明!Print_Area</vt:lpstr>
      <vt:lpstr>Ⅱ調査結果の概要!Print_Area</vt:lpstr>
      <vt:lpstr>Ⅲ統計表!Print_Area</vt:lpstr>
      <vt:lpstr>主な用語解説!Print_Area</vt:lpstr>
      <vt:lpstr>'主な用語解説 (2)'!Print_Area</vt:lpstr>
      <vt:lpstr>調査の目的!Print_Area</vt:lpstr>
      <vt:lpstr>表２産業分類別事業所数!Print_Area</vt:lpstr>
      <vt:lpstr>'表２産業分類別事業所数 (棒グラフ)'!Print_Area</vt:lpstr>
      <vt:lpstr>表３従業者規模別!Print_Area</vt:lpstr>
      <vt:lpstr>表４産業分類別従業者数!Print_Area</vt:lpstr>
      <vt:lpstr>表５産業分類別年間商品販売額!Print_Area</vt:lpstr>
      <vt:lpstr>'表６　１事業所当たり年間商品販売額 '!Print_Area</vt:lpstr>
      <vt:lpstr>表紙!Print_Area</vt:lpstr>
      <vt:lpstr>目次!Print_Area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2018-11-28T08:05:13Z</cp:lastPrinted>
  <dcterms:created xsi:type="dcterms:W3CDTF">2017-03-10T01:11:08Z</dcterms:created>
  <dcterms:modified xsi:type="dcterms:W3CDTF">2018-11-28T08:06:04Z</dcterms:modified>
</cp:coreProperties>
</file>